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About Your Business" sheetId="2" state="visible" r:id="rId2"/>
    <sheet xmlns:r="http://schemas.openxmlformats.org/officeDocument/2006/relationships" name="Self-Assessment" sheetId="3" state="visible" r:id="rId3"/>
    <sheet xmlns:r="http://schemas.openxmlformats.org/officeDocument/2006/relationships" name="Your Results" sheetId="4" state="visible" r:id="rId4"/>
    <sheet xmlns:r="http://schemas.openxmlformats.org/officeDocument/2006/relationships" name="Your Action List" sheetId="5" state="visible" r:id="rId5"/>
    <sheet xmlns:r="http://schemas.openxmlformats.org/officeDocument/2006/relationships" name="Worked Example" sheetId="6" state="visible" r:id="rId6"/>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sz val="15"/>
    </font>
    <font>
      <name val="Arial"/>
      <i val="1"/>
      <color rgb="00595959"/>
      <sz val="9"/>
    </font>
    <font>
      <name val="Arial"/>
      <b val="1"/>
      <sz val="11"/>
    </font>
    <font>
      <name val="Arial"/>
      <sz val="10"/>
    </font>
    <font>
      <name val="Arial"/>
      <b val="1"/>
      <sz val="10"/>
    </font>
    <font>
      <name val="Arial"/>
      <b val="1"/>
      <color rgb="00FFFFFF"/>
      <sz val="10"/>
    </font>
    <font>
      <name val="Arial"/>
      <sz val="9"/>
    </font>
    <font>
      <name val="Arial"/>
      <b val="1"/>
      <color rgb="00C00000"/>
      <sz val="10"/>
    </font>
    <font>
      <name val="Arial"/>
      <i val="1"/>
      <color rgb="00C2551D"/>
      <sz val="9"/>
    </font>
  </fonts>
  <fills count="7">
    <fill>
      <patternFill/>
    </fill>
    <fill>
      <patternFill patternType="gray125"/>
    </fill>
    <fill>
      <patternFill patternType="solid">
        <fgColor rgb="00FFF2E8"/>
      </patternFill>
    </fill>
    <fill>
      <patternFill patternType="solid">
        <fgColor rgb="001F1F1F"/>
      </patternFill>
    </fill>
    <fill>
      <patternFill patternType="solid">
        <fgColor rgb="00F5E7DC"/>
      </patternFill>
    </fill>
    <fill>
      <patternFill patternType="solid">
        <fgColor rgb="00EDEDED"/>
      </patternFill>
    </fill>
    <fill>
      <patternFill patternType="solid">
        <fgColor rgb="00F2F2F2"/>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4" fillId="2" borderId="1" applyAlignment="1" pivotButton="0" quotePrefix="0" xfId="0">
      <alignment vertical="top" wrapText="1"/>
    </xf>
    <xf numFmtId="0" fontId="2" fillId="0" borderId="0" applyAlignment="1" pivotButton="0" quotePrefix="0" xfId="0">
      <alignment vertical="top" wrapText="1"/>
    </xf>
    <xf numFmtId="0" fontId="6" fillId="3" borderId="1" applyAlignment="1" pivotButton="0" quotePrefix="0" xfId="0">
      <alignment horizontal="center" vertical="center" wrapText="1"/>
    </xf>
    <xf numFmtId="0" fontId="7" fillId="0" borderId="0" pivotButton="0" quotePrefix="0" xfId="0"/>
    <xf numFmtId="0" fontId="7" fillId="0" borderId="1" applyAlignment="1" pivotButton="0" quotePrefix="0" xfId="0">
      <alignment horizontal="center" vertical="center" wrapText="1"/>
    </xf>
    <xf numFmtId="0" fontId="7" fillId="4" borderId="1" applyAlignment="1" pivotButton="0" quotePrefix="0" xfId="0">
      <alignment vertical="top" wrapText="1"/>
    </xf>
    <xf numFmtId="0" fontId="4" fillId="0" borderId="1" applyAlignment="1" pivotButton="0" quotePrefix="0" xfId="0">
      <alignment vertical="top" wrapText="1"/>
    </xf>
    <xf numFmtId="0" fontId="7" fillId="2" borderId="1" applyAlignment="1" pivotButton="0" quotePrefix="0" xfId="0">
      <alignment horizontal="center" vertical="center" wrapText="1"/>
    </xf>
    <xf numFmtId="0" fontId="7" fillId="5"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0" borderId="1" pivotButton="0" quotePrefix="0" xfId="0"/>
    <xf numFmtId="9" fontId="4" fillId="5" borderId="1" applyAlignment="1" pivotButton="0" quotePrefix="0" xfId="0">
      <alignment horizontal="center" vertical="center" wrapText="1"/>
    </xf>
    <xf numFmtId="0" fontId="7" fillId="0" borderId="1" applyAlignment="1" pivotButton="0" quotePrefix="0" xfId="0">
      <alignment vertical="top" wrapText="1"/>
    </xf>
    <xf numFmtId="0" fontId="8" fillId="0" borderId="0" pivotButton="0" quotePrefix="0" xfId="0"/>
    <xf numFmtId="0" fontId="7" fillId="6" borderId="1" applyAlignment="1" pivotButton="0" quotePrefix="0" xfId="0">
      <alignment vertical="top" wrapText="1"/>
    </xf>
    <xf numFmtId="0" fontId="7" fillId="6" borderId="1" applyAlignment="1" pivotButton="0" quotePrefix="0" xfId="0">
      <alignment horizontal="center" vertical="center" wrapText="1"/>
    </xf>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23"/>
  <sheetViews>
    <sheetView showGridLines="0" workbookViewId="0">
      <selection activeCell="A1" sqref="A1"/>
    </sheetView>
  </sheetViews>
  <sheetFormatPr baseColWidth="8" defaultRowHeight="15"/>
  <cols>
    <col width="3" customWidth="1" min="1" max="1"/>
    <col width="30" customWidth="1" min="2" max="2"/>
    <col width="100" customWidth="1" min="3" max="3"/>
  </cols>
  <sheetData>
    <row r="2">
      <c r="B2" s="1" t="inlineStr">
        <is>
          <t>Security Self-Assessment</t>
        </is>
      </c>
    </row>
    <row r="3">
      <c r="B3" s="2" t="inlineStr">
        <is>
          <t>Provided free by RootGuard. 80 questions. Around 60-90 minutes. No cost, no obligation.</t>
        </is>
      </c>
    </row>
    <row r="5">
      <c r="B5" s="3" t="inlineStr">
        <is>
          <t>What this is</t>
        </is>
      </c>
    </row>
    <row r="6" ht="34" customHeight="1">
      <c r="C6" s="4" t="inlineStr">
        <is>
          <t>A structured way to find out where your business actually stands on security, in plain language, without a consultant in the room. Work through the questions, answer honestly, and the workbook produces a scored result and a prioritized action list you can take straight to your IT provider.</t>
        </is>
      </c>
    </row>
    <row r="7" ht="34" customHeight="1">
      <c r="C7" s="4" t="inlineStr">
        <is>
          <t>It is yours. Keep it, use it, act on it. There is nothing in here you need us for.</t>
        </is>
      </c>
    </row>
    <row r="8">
      <c r="B8" s="3" t="inlineStr">
        <is>
          <t>How to complete it</t>
        </is>
      </c>
    </row>
    <row r="9" ht="34" customHeight="1">
      <c r="C9" s="4" t="inlineStr">
        <is>
          <t>Fill in About Your Business first, it switches off questions that do not apply to you. Then work through the Self-Assessment sheet. Your Results and Your Action List fill in automatically as you go.</t>
        </is>
      </c>
    </row>
    <row r="10" ht="34" customHeight="1">
      <c r="C10" s="4" t="inlineStr">
        <is>
          <t>Do it with two or three people: whoever runs the business, whoever deals with your IT provider, and whoever handles payments. One person alone will guess at about a third of it.</t>
        </is>
      </c>
    </row>
    <row r="11">
      <c r="B11" s="3" t="inlineStr">
        <is>
          <t>Why every question is asked twice</t>
        </is>
      </c>
    </row>
    <row r="12" ht="34" customHeight="1">
      <c r="C12" s="4" t="inlineStr">
        <is>
          <t>For each control you answer two things: do you do this, and could you prove it today. Those are different questions, and the gap between them is the most useful thing this workbook will tell you.</t>
        </is>
      </c>
    </row>
    <row r="13" ht="34" customHeight="1">
      <c r="C13" s="4" t="inlineStr">
        <is>
          <t>Believing a control is in place is enough to run a business. Proving it is what a customer's security questionnaire, an insurer's application, a regulator or your own investigation after an incident will require. Businesses are routinely confident about controls they cannot evidence, and the evidence is what turns out to be missing at the worst moment.</t>
        </is>
      </c>
    </row>
    <row r="14">
      <c r="B14" s="3" t="inlineStr">
        <is>
          <t>Answer honestly</t>
        </is>
      </c>
    </row>
    <row r="15" ht="34" customHeight="1">
      <c r="C15" s="4" t="inlineStr">
        <is>
          <t>Nobody sees this but you. An optimistic score is worth nothing. If you are not sure, answer 'Don't know', that is a real and useful answer, and it points at exactly the things nobody owns.</t>
        </is>
      </c>
    </row>
    <row r="16">
      <c r="B16" s="3" t="inlineStr">
        <is>
          <t>What this does not tell you</t>
        </is>
      </c>
    </row>
    <row r="17" ht="34" customHeight="1">
      <c r="C17" s="4" t="inlineStr">
        <is>
          <t>This is self-reported and unverified. It records what you believe, not what is true. Every answer here is the kind of assertion that a verified assessment exists to test, we regularly find that a control everyone was confident about is not operating, or covers 80% of devices rather than all of them.</t>
        </is>
      </c>
    </row>
    <row r="18" ht="34" customHeight="1">
      <c r="C18" s="4" t="inlineStr">
        <is>
          <t>It also cannot see what you do not know to look for: systems you have forgotten are on the internet, accounts that are still active for people who left, mailbox rules quietly forwarding your email elsewhere. Those are found by inspection, not by questionnaire.</t>
        </is>
      </c>
    </row>
    <row r="19" ht="34" customHeight="1">
      <c r="C19" s="4" t="inlineStr">
        <is>
          <t>Treat the result as a map of where to look, not a statement of where you stand.</t>
        </is>
      </c>
    </row>
    <row r="20">
      <c r="B20" s="3" t="inlineStr">
        <is>
          <t>If you want a second opinion</t>
        </is>
      </c>
    </row>
    <row r="21" ht="34" customHeight="1">
      <c r="C21" s="4" t="inlineStr">
        <is>
          <t>RootGuard verifies these controls against evidence rather than assertion, and reports to you rather than to your IT provider. If your results leave you uncertain, send them to us and we will talk through what they mean at no charge. Whether you go further after that is entirely up to you.</t>
        </is>
      </c>
    </row>
    <row r="22">
      <c r="B22" s="3" t="inlineStr">
        <is>
          <t>The worked example</t>
        </is>
      </c>
    </row>
    <row r="23" ht="34" customHeight="1">
      <c r="C23" s="4" t="inlineStr">
        <is>
          <t>The Worked Example sheet shows this workbook completed by a fictional six-store supermarket chain. It is there so you can see what the output looks like before you invest the time, and so you can see that the uncomfortable findings are the point.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D16"/>
  <sheetViews>
    <sheetView showGridLines="0" workbookViewId="0">
      <selection activeCell="A1" sqref="A1"/>
    </sheetView>
  </sheetViews>
  <sheetFormatPr baseColWidth="8" defaultRowHeight="15"/>
  <cols>
    <col width="3" customWidth="1" min="1" max="1"/>
    <col width="42" customWidth="1" min="2" max="2"/>
    <col width="34" customWidth="1" min="3" max="3"/>
    <col width="58" customWidth="1" min="4" max="4"/>
  </cols>
  <sheetData>
    <row r="2">
      <c r="B2" s="1" t="inlineStr">
        <is>
          <t>About Your Business</t>
        </is>
      </c>
    </row>
    <row r="3">
      <c r="B3" s="2" t="inlineStr">
        <is>
          <t>Shaded cells are yours. These switch off questions that do not apply to you.</t>
        </is>
      </c>
    </row>
    <row r="5" ht="26" customHeight="1">
      <c r="B5" s="5" t="inlineStr">
        <is>
          <t>Business name</t>
        </is>
      </c>
      <c r="C5" s="6" t="inlineStr">
        <is>
          <t>Riverstone Markets Limited (example)</t>
        </is>
      </c>
      <c r="D5" s="7" t="inlineStr">
        <is>
          <t>Replace with your own.</t>
        </is>
      </c>
    </row>
    <row r="6" ht="26" customHeight="1">
      <c r="B6" s="5" t="inlineStr">
        <is>
          <t>What the business does</t>
        </is>
      </c>
      <c r="C6" s="6" t="inlineStr">
        <is>
          <t>Supermarket chain, six stores</t>
        </is>
      </c>
      <c r="D6" s="7" t="inlineStr">
        <is>
          <t>Brief description.</t>
        </is>
      </c>
    </row>
    <row r="7" ht="26" customHeight="1">
      <c r="B7" s="5" t="inlineStr">
        <is>
          <t>Number of staff</t>
        </is>
      </c>
      <c r="C7" s="6" t="inlineStr">
        <is>
          <t>340</t>
        </is>
      </c>
      <c r="D7" s="7" t="inlineStr">
        <is>
          <t>Including part-time and seasonal.</t>
        </is>
      </c>
    </row>
    <row r="8" ht="26" customHeight="1">
      <c r="B8" s="5" t="inlineStr">
        <is>
          <t>Number of sites</t>
        </is>
      </c>
      <c r="C8" s="6" t="inlineStr">
        <is>
          <t>6</t>
        </is>
      </c>
      <c r="D8" s="7" t="inlineStr">
        <is>
          <t>Count offices, stores, warehouses.</t>
        </is>
      </c>
    </row>
    <row r="9" ht="26" customHeight="1">
      <c r="B9" s="5" t="inlineStr">
        <is>
          <t>Do you take card payments?</t>
        </is>
      </c>
      <c r="C9" s="6" t="inlineStr">
        <is>
          <t>Yes</t>
        </is>
      </c>
      <c r="D9" s="7" t="inlineStr">
        <is>
          <t>Yes or No. Switches on the card payment section.</t>
        </is>
      </c>
    </row>
    <row r="10" ht="26" customHeight="1">
      <c r="B10" s="5" t="inlineStr">
        <is>
          <t>Who provides your IT?</t>
        </is>
      </c>
      <c r="C10" s="6" t="inlineStr">
        <is>
          <t>Outsourced to a local provider</t>
        </is>
      </c>
      <c r="D10" s="7" t="inlineStr">
        <is>
          <t>Internal team, outsourced, or a mix.</t>
        </is>
      </c>
    </row>
    <row r="11" ht="26" customHeight="1">
      <c r="B11" s="5" t="inlineStr">
        <is>
          <t>Main email and file platform</t>
        </is>
      </c>
      <c r="C11" s="6" t="inlineStr">
        <is>
          <t>Microsoft 365</t>
        </is>
      </c>
      <c r="D11" s="7" t="inlineStr">
        <is>
          <t>Microsoft 365, Google Workspace, other.</t>
        </is>
      </c>
    </row>
    <row r="12" ht="26" customHeight="1">
      <c r="B12" s="5" t="inlineStr">
        <is>
          <t>Do you hold customer personal data?</t>
        </is>
      </c>
      <c r="C12" s="6" t="inlineStr">
        <is>
          <t>Yes, loyalty scheme, 41,000 members</t>
        </is>
      </c>
      <c r="D12" s="7" t="inlineStr">
        <is>
          <t>Loyalty, accounts, deliveries, employment records.</t>
        </is>
      </c>
    </row>
    <row r="13" ht="26" customHeight="1">
      <c r="B13" s="5" t="inlineStr">
        <is>
          <t>Completed by</t>
        </is>
      </c>
      <c r="C13" s="6" t="inlineStr">
        <is>
          <t>COO, IT Manager, Finance Manager</t>
        </is>
      </c>
      <c r="D13" s="7" t="inlineStr">
        <is>
          <t>Do this with more than one person.</t>
        </is>
      </c>
    </row>
    <row r="14" ht="26" customHeight="1">
      <c r="B14" s="5" t="inlineStr">
        <is>
          <t>Date completed</t>
        </is>
      </c>
      <c r="C14" s="6" t="inlineStr">
        <is>
          <t>2026-09-11</t>
        </is>
      </c>
      <c r="D14" s="7" t="inlineStr"/>
    </row>
    <row r="16">
      <c r="B16" s="2" t="inlineStr">
        <is>
          <t>The example values above are from the fictional worked example. Overwrite them.</t>
        </is>
      </c>
    </row>
  </sheetData>
  <dataValidations count="1">
    <dataValidation sqref="C9" showDropDown="0" showInputMessage="0" showErrorMessage="0" allowBlank="1" type="list">
      <formula1>"Yes,No"</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81"/>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5" customWidth="1" min="1" max="1"/>
    <col width="26" customWidth="1" min="2" max="2"/>
    <col width="66" customWidth="1" min="3" max="3"/>
    <col width="74" customWidth="1" min="4" max="4"/>
    <col width="20" customWidth="1" min="5" max="5"/>
    <col width="22" customWidth="1" min="6" max="6"/>
    <col width="14" customWidth="1" min="7" max="7"/>
    <col width="26" customWidth="1" min="8" max="8"/>
    <col width="10" customWidth="1" min="9" max="9"/>
    <col hidden="1" width="13" customWidth="1" min="10" max="10"/>
  </cols>
  <sheetData>
    <row r="1" ht="34" customHeight="1">
      <c r="A1" s="8" t="inlineStr">
        <is>
          <t>#</t>
        </is>
      </c>
      <c r="B1" s="8" t="inlineStr">
        <is>
          <t>Section</t>
        </is>
      </c>
      <c r="C1" s="8" t="inlineStr">
        <is>
          <t>Question</t>
        </is>
      </c>
      <c r="D1" s="8" t="inlineStr">
        <is>
          <t>Why this matters</t>
        </is>
      </c>
      <c r="E1" s="8" t="inlineStr">
        <is>
          <t>Do you do this?</t>
        </is>
      </c>
      <c r="F1" s="8" t="inlineStr">
        <is>
          <t>Could you prove it today?</t>
        </is>
      </c>
      <c r="G1" s="8" t="inlineStr">
        <is>
          <t>Applies to you?</t>
        </is>
      </c>
      <c r="H1" s="8" t="inlineStr">
        <is>
          <t>Gap</t>
        </is>
      </c>
      <c r="I1" s="8" t="inlineStr">
        <is>
          <t>Priority</t>
        </is>
      </c>
      <c r="J1" s="9" t="inlineStr">
        <is>
          <t>key</t>
        </is>
      </c>
    </row>
    <row r="2" ht="42" customHeight="1">
      <c r="A2" s="10" t="n">
        <v>1</v>
      </c>
      <c r="B2" s="11" t="inlineStr">
        <is>
          <t>1. Who is in charge of security</t>
        </is>
      </c>
      <c r="C2" s="12" t="inlineStr">
        <is>
          <t>Is there one named person in your business who is accountable for security decisions?</t>
        </is>
      </c>
      <c r="D2" s="12" t="inlineStr">
        <is>
          <t>If the answer is 'our IT company', nobody inside the business owns the risk. Your IT supplier cannot accept risk on your behalf, and no insurer or customer will accept that they do.</t>
        </is>
      </c>
      <c r="E2" s="13" t="n"/>
      <c r="F2" s="13" t="n"/>
      <c r="G2" s="14" t="inlineStr">
        <is>
          <t>Yes</t>
        </is>
      </c>
      <c r="H2" s="14">
        <f>IF($G2="Not applicable","-",IF(OR($E2="",$F2=""),"",IF(OR($E2="No",$E2="Don't know"),"Control gap",IF($E2="Partly","Partial",IF(OR($F2="No",$F2="Don't know"),"Cannot evidence",IF($F2="Yes, with some effort","Evidence slow","OK"))))))</f>
        <v/>
      </c>
      <c r="I2" s="14">
        <f>IF($G2="Not applicable",0,IF($H2="Control gap",3*3,IF($H2="Partial",3*2,IF($H2="Cannot evidence",3*2,IF($H2="Evidence slow",3*1,0)))))</f>
        <v/>
      </c>
      <c r="J2" s="9">
        <f>$I2*1000-ROW()</f>
        <v/>
      </c>
    </row>
    <row r="3" ht="42" customHeight="1">
      <c r="A3" s="10" t="n">
        <v>2</v>
      </c>
      <c r="B3" s="11" t="inlineStr">
        <is>
          <t>1. Who is in charge of security</t>
        </is>
      </c>
      <c r="C3" s="12" t="inlineStr">
        <is>
          <t>Does that person have authority to approve spending and to stop a change going ahead?</t>
        </is>
      </c>
      <c r="D3" s="12" t="inlineStr">
        <is>
          <t>Accountability without authority is a job title. The person answerable for security needs to be able to say no.</t>
        </is>
      </c>
      <c r="E3" s="13" t="n"/>
      <c r="F3" s="13" t="n"/>
      <c r="G3" s="14" t="inlineStr">
        <is>
          <t>Yes</t>
        </is>
      </c>
      <c r="H3" s="14">
        <f>IF($G3="Not applicable","-",IF(OR($E3="",$F3=""),"",IF(OR($E3="No",$E3="Don't know"),"Control gap",IF($E3="Partly","Partial",IF(OR($F3="No",$F3="Don't know"),"Cannot evidence",IF($F3="Yes, with some effort","Evidence slow","OK"))))))</f>
        <v/>
      </c>
      <c r="I3" s="14">
        <f>IF($G3="Not applicable",0,IF($H3="Control gap",3*3,IF($H3="Partial",3*2,IF($H3="Cannot evidence",3*2,IF($H3="Evidence slow",3*1,0)))))</f>
        <v/>
      </c>
      <c r="J3" s="9">
        <f>$I3*1000-ROW()</f>
        <v/>
      </c>
    </row>
    <row r="4" ht="42" customHeight="1">
      <c r="A4" s="10" t="n">
        <v>3</v>
      </c>
      <c r="B4" s="11" t="inlineStr">
        <is>
          <t>1. Who is in charge of security</t>
        </is>
      </c>
      <c r="C4" s="12" t="inlineStr">
        <is>
          <t>Has your leadership team agreed what it is trying to achieve with security, a customer requirement, insurance, less downtime?</t>
        </is>
      </c>
      <c r="D4" s="12" t="inlineStr">
        <is>
          <t>Without a stated objective, security spend gets approved reactively after something goes wrong and cut quietly when it doesn't.</t>
        </is>
      </c>
      <c r="E4" s="13" t="n"/>
      <c r="F4" s="13" t="n"/>
      <c r="G4" s="14" t="inlineStr">
        <is>
          <t>Yes</t>
        </is>
      </c>
      <c r="H4" s="14">
        <f>IF($G4="Not applicable","-",IF(OR($E4="",$F4=""),"",IF(OR($E4="No",$E4="Don't know"),"Control gap",IF($E4="Partly","Partial",IF(OR($F4="No",$F4="Don't know"),"Cannot evidence",IF($F4="Yes, with some effort","Evidence slow","OK"))))))</f>
        <v/>
      </c>
      <c r="I4" s="14">
        <f>IF($G4="Not applicable",0,IF($H4="Control gap",2*3,IF($H4="Partial",2*2,IF($H4="Cannot evidence",2*2,IF($H4="Evidence slow",2*1,0)))))</f>
        <v/>
      </c>
      <c r="J4" s="9">
        <f>$I4*1000-ROW()</f>
        <v/>
      </c>
    </row>
    <row r="5" ht="42" customHeight="1">
      <c r="A5" s="10" t="n">
        <v>4</v>
      </c>
      <c r="B5" s="11" t="inlineStr">
        <is>
          <t>1. Who is in charge of security</t>
        </is>
      </c>
      <c r="C5" s="12" t="inlineStr">
        <is>
          <t>Does leadership receive any regular report about security?</t>
        </is>
      </c>
      <c r="D5" s="12" t="inlineStr">
        <is>
          <t>A technical report that only reaches IT is not oversight. If leadership sees nothing, it cannot be said to be managing the risk.</t>
        </is>
      </c>
      <c r="E5" s="13" t="n"/>
      <c r="F5" s="13" t="n"/>
      <c r="G5" s="14" t="inlineStr">
        <is>
          <t>Yes</t>
        </is>
      </c>
      <c r="H5" s="14">
        <f>IF($G5="Not applicable","-",IF(OR($E5="",$F5=""),"",IF(OR($E5="No",$E5="Don't know"),"Control gap",IF($E5="Partly","Partial",IF(OR($F5="No",$F5="Don't know"),"Cannot evidence",IF($F5="Yes, with some effort","Evidence slow","OK"))))))</f>
        <v/>
      </c>
      <c r="I5" s="14">
        <f>IF($G5="Not applicable",0,IF($H5="Control gap",3*3,IF($H5="Partial",3*2,IF($H5="Cannot evidence",3*2,IF($H5="Evidence slow",3*1,0)))))</f>
        <v/>
      </c>
      <c r="J5" s="9">
        <f>$I5*1000-ROW()</f>
        <v/>
      </c>
    </row>
    <row r="6" ht="42" customHeight="1">
      <c r="A6" s="10" t="n">
        <v>5</v>
      </c>
      <c r="B6" s="11" t="inlineStr">
        <is>
          <t>1. Who is in charge of security</t>
        </is>
      </c>
      <c r="C6" s="12" t="inlineStr">
        <is>
          <t>Do you have a written security policy that describes your actual business rather than a generic template?</t>
        </is>
      </c>
      <c r="D6" s="12" t="inlineStr">
        <is>
          <t>A template naming systems you do not have gives staff wrong instructions and gives you no defence when a customer asks.</t>
        </is>
      </c>
      <c r="E6" s="13" t="n"/>
      <c r="F6" s="13" t="n"/>
      <c r="G6" s="14" t="inlineStr">
        <is>
          <t>Yes</t>
        </is>
      </c>
      <c r="H6" s="14">
        <f>IF($G6="Not applicable","-",IF(OR($E6="",$F6=""),"",IF(OR($E6="No",$E6="Don't know"),"Control gap",IF($E6="Partly","Partial",IF(OR($F6="No",$F6="Don't know"),"Cannot evidence",IF($F6="Yes, with some effort","Evidence slow","OK"))))))</f>
        <v/>
      </c>
      <c r="I6" s="14">
        <f>IF($G6="Not applicable",0,IF($H6="Control gap",2*3,IF($H6="Partial",2*2,IF($H6="Cannot evidence",2*2,IF($H6="Evidence slow",2*1,0)))))</f>
        <v/>
      </c>
      <c r="J6" s="9">
        <f>$I6*1000-ROW()</f>
        <v/>
      </c>
    </row>
    <row r="7" ht="42" customHeight="1">
      <c r="A7" s="10" t="n">
        <v>6</v>
      </c>
      <c r="B7" s="11" t="inlineStr">
        <is>
          <t>1. Who is in charge of security</t>
        </is>
      </c>
      <c r="C7" s="12" t="inlineStr">
        <is>
          <t>Have your staff been told the policy exists, with a record that they have seen it?</t>
        </is>
      </c>
      <c r="D7" s="12" t="inlineStr">
        <is>
          <t>Unacknowledged policy is unenforceable. It is also the first thing a customer auditor asks to see.</t>
        </is>
      </c>
      <c r="E7" s="13" t="n"/>
      <c r="F7" s="13" t="n"/>
      <c r="G7" s="14" t="inlineStr">
        <is>
          <t>Yes</t>
        </is>
      </c>
      <c r="H7" s="14">
        <f>IF($G7="Not applicable","-",IF(OR($E7="",$F7=""),"",IF(OR($E7="No",$E7="Don't know"),"Control gap",IF($E7="Partly","Partial",IF(OR($F7="No",$F7="Don't know"),"Cannot evidence",IF($F7="Yes, with some effort","Evidence slow","OK"))))))</f>
        <v/>
      </c>
      <c r="I7" s="14">
        <f>IF($G7="Not applicable",0,IF($H7="Control gap",2*3,IF($H7="Partial",2*2,IF($H7="Cannot evidence",2*2,IF($H7="Evidence slow",2*1,0)))))</f>
        <v/>
      </c>
      <c r="J7" s="9">
        <f>$I7*1000-ROW()</f>
        <v/>
      </c>
    </row>
    <row r="8" ht="42" customHeight="1">
      <c r="A8" s="10" t="n">
        <v>7</v>
      </c>
      <c r="B8" s="11" t="inlineStr">
        <is>
          <t>1. Who is in charge of security</t>
        </is>
      </c>
      <c r="C8" s="12" t="inlineStr">
        <is>
          <t>Do you keep a list of the security risks facing the business, with an owner and a date against each?</t>
        </is>
      </c>
      <c r="D8" s="12" t="inlineStr">
        <is>
          <t>Without a register, priorities are decided by whoever spoke last rather than by what would hurt most.</t>
        </is>
      </c>
      <c r="E8" s="13" t="n"/>
      <c r="F8" s="13" t="n"/>
      <c r="G8" s="14" t="inlineStr">
        <is>
          <t>Yes</t>
        </is>
      </c>
      <c r="H8" s="14">
        <f>IF($G8="Not applicable","-",IF(OR($E8="",$F8=""),"",IF(OR($E8="No",$E8="Don't know"),"Control gap",IF($E8="Partly","Partial",IF(OR($F8="No",$F8="Don't know"),"Cannot evidence",IF($F8="Yes, with some effort","Evidence slow","OK"))))))</f>
        <v/>
      </c>
      <c r="I8" s="14">
        <f>IF($G8="Not applicable",0,IF($H8="Control gap",2*3,IF($H8="Partial",2*2,IF($H8="Cannot evidence",2*2,IF($H8="Evidence slow",2*1,0)))))</f>
        <v/>
      </c>
      <c r="J8" s="9">
        <f>$I8*1000-ROW()</f>
        <v/>
      </c>
    </row>
    <row r="9" ht="42" customHeight="1">
      <c r="A9" s="10" t="n">
        <v>8</v>
      </c>
      <c r="B9" s="11" t="inlineStr">
        <is>
          <t>2. Your IT provider and suppliers</t>
        </is>
      </c>
      <c r="C9" s="12" t="inlineStr">
        <is>
          <t>Is the split of responsibility between your business and your IT provider written down?</t>
        </is>
      </c>
      <c r="D9" s="12" t="inlineStr">
        <is>
          <t>This is the single most common gap we find. Both sides assume the other handles access reviews, patch checking and backup testing, so nobody does.</t>
        </is>
      </c>
      <c r="E9" s="13" t="n"/>
      <c r="F9" s="13" t="n"/>
      <c r="G9" s="14" t="inlineStr">
        <is>
          <t>Yes</t>
        </is>
      </c>
      <c r="H9" s="14">
        <f>IF($G9="Not applicable","-",IF(OR($E9="",$F9=""),"",IF(OR($E9="No",$E9="Don't know"),"Control gap",IF($E9="Partly","Partial",IF(OR($F9="No",$F9="Don't know"),"Cannot evidence",IF($F9="Yes, with some effort","Evidence slow","OK"))))))</f>
        <v/>
      </c>
      <c r="I9" s="14">
        <f>IF($G9="Not applicable",0,IF($H9="Control gap",3*3,IF($H9="Partial",3*2,IF($H9="Cannot evidence",3*2,IF($H9="Evidence slow",3*1,0)))))</f>
        <v/>
      </c>
      <c r="J9" s="9">
        <f>$I9*1000-ROW()</f>
        <v/>
      </c>
    </row>
    <row r="10" ht="42" customHeight="1">
      <c r="A10" s="10" t="n">
        <v>9</v>
      </c>
      <c r="B10" s="11" t="inlineStr">
        <is>
          <t>2. Your IT provider and suppliers</t>
        </is>
      </c>
      <c r="C10" s="12" t="inlineStr">
        <is>
          <t>Does your IT contract actually name security obligations, rather than just uptime and helpdesk response?</t>
        </is>
      </c>
      <c r="D10" s="12" t="inlineStr">
        <is>
          <t>If security is not in the contract, you are not buying it, however much you believe you are.</t>
        </is>
      </c>
      <c r="E10" s="13" t="n"/>
      <c r="F10" s="13" t="n"/>
      <c r="G10" s="14" t="inlineStr">
        <is>
          <t>Yes</t>
        </is>
      </c>
      <c r="H10" s="14">
        <f>IF($G10="Not applicable","-",IF(OR($E10="",$F10=""),"",IF(OR($E10="No",$E10="Don't know"),"Control gap",IF($E10="Partly","Partial",IF(OR($F10="No",$F10="Don't know"),"Cannot evidence",IF($F10="Yes, with some effort","Evidence slow","OK"))))))</f>
        <v/>
      </c>
      <c r="I10" s="14">
        <f>IF($G10="Not applicable",0,IF($H10="Control gap",3*3,IF($H10="Partial",3*2,IF($H10="Cannot evidence",3*2,IF($H10="Evidence slow",3*1,0)))))</f>
        <v/>
      </c>
      <c r="J10" s="9">
        <f>$I10*1000-ROW()</f>
        <v/>
      </c>
    </row>
    <row r="11" ht="42" customHeight="1">
      <c r="A11" s="10" t="n">
        <v>10</v>
      </c>
      <c r="B11" s="11" t="inlineStr">
        <is>
          <t>2. Your IT provider and suppliers</t>
        </is>
      </c>
      <c r="C11" s="12" t="inlineStr">
        <is>
          <t>Do you know how many of your provider's staff hold administrator access to your systems?</t>
        </is>
      </c>
      <c r="D11" s="12" t="inlineStr">
        <is>
          <t>Provider administrator accounts are the highest-value target in your environment and the least likely to be reviewed by you.</t>
        </is>
      </c>
      <c r="E11" s="13" t="n"/>
      <c r="F11" s="13" t="n"/>
      <c r="G11" s="14" t="inlineStr">
        <is>
          <t>Yes</t>
        </is>
      </c>
      <c r="H11" s="14">
        <f>IF($G11="Not applicable","-",IF(OR($E11="",$F11=""),"",IF(OR($E11="No",$E11="Don't know"),"Control gap",IF($E11="Partly","Partial",IF(OR($F11="No",$F11="Don't know"),"Cannot evidence",IF($F11="Yes, with some effort","Evidence slow","OK"))))))</f>
        <v/>
      </c>
      <c r="I11" s="14">
        <f>IF($G11="Not applicable",0,IF($H11="Control gap",3*3,IF($H11="Partial",3*2,IF($H11="Cannot evidence",3*2,IF($H11="Evidence slow",3*1,0)))))</f>
        <v/>
      </c>
      <c r="J11" s="9">
        <f>$I11*1000-ROW()</f>
        <v/>
      </c>
    </row>
    <row r="12" ht="42" customHeight="1">
      <c r="A12" s="10" t="n">
        <v>11</v>
      </c>
      <c r="B12" s="11" t="inlineStr">
        <is>
          <t>2. Your IT provider and suppliers</t>
        </is>
      </c>
      <c r="C12" s="12" t="inlineStr">
        <is>
          <t>Have you ever asked your IT provider for evidence of its own security?</t>
        </is>
      </c>
      <c r="D12" s="12" t="inlineStr">
        <is>
          <t>Your provider's weaknesses become yours. Most businesses have never asked.</t>
        </is>
      </c>
      <c r="E12" s="13" t="n"/>
      <c r="F12" s="13" t="n"/>
      <c r="G12" s="14" t="inlineStr">
        <is>
          <t>Yes</t>
        </is>
      </c>
      <c r="H12" s="14">
        <f>IF($G12="Not applicable","-",IF(OR($E12="",$F12=""),"",IF(OR($E12="No",$E12="Don't know"),"Control gap",IF($E12="Partly","Partial",IF(OR($F12="No",$F12="Don't know"),"Cannot evidence",IF($F12="Yes, with some effort","Evidence slow","OK"))))))</f>
        <v/>
      </c>
      <c r="I12" s="14">
        <f>IF($G12="Not applicable",0,IF($H12="Control gap",2*3,IF($H12="Partial",2*2,IF($H12="Cannot evidence",2*2,IF($H12="Evidence slow",2*1,0)))))</f>
        <v/>
      </c>
      <c r="J12" s="9">
        <f>$I12*1000-ROW()</f>
        <v/>
      </c>
    </row>
    <row r="13" ht="42" customHeight="1">
      <c r="A13" s="10" t="n">
        <v>12</v>
      </c>
      <c r="B13" s="11" t="inlineStr">
        <is>
          <t>2. Your IT provider and suppliers</t>
        </is>
      </c>
      <c r="C13" s="12" t="inlineStr">
        <is>
          <t>Do you have a list of every cloud service and supplier that holds or can reach your data?</t>
        </is>
      </c>
      <c r="D13" s="12" t="inlineStr">
        <is>
          <t>You cannot protect data in systems you have forgotten you use. Check your card statements, the list is usually longer than IT's list.</t>
        </is>
      </c>
      <c r="E13" s="13" t="n"/>
      <c r="F13" s="13" t="n"/>
      <c r="G13" s="14" t="inlineStr">
        <is>
          <t>Yes</t>
        </is>
      </c>
      <c r="H13" s="14">
        <f>IF($G13="Not applicable","-",IF(OR($E13="",$F13=""),"",IF(OR($E13="No",$E13="Don't know"),"Control gap",IF($E13="Partly","Partial",IF(OR($F13="No",$F13="Don't know"),"Cannot evidence",IF($F13="Yes, with some effort","Evidence slow","OK"))))))</f>
        <v/>
      </c>
      <c r="I13" s="14">
        <f>IF($G13="Not applicable",0,IF($H13="Control gap",3*3,IF($H13="Partial",3*2,IF($H13="Cannot evidence",3*2,IF($H13="Evidence slow",3*1,0)))))</f>
        <v/>
      </c>
      <c r="J13" s="9">
        <f>$I13*1000-ROW()</f>
        <v/>
      </c>
    </row>
    <row r="14" ht="42" customHeight="1">
      <c r="A14" s="10" t="n">
        <v>13</v>
      </c>
      <c r="B14" s="11" t="inlineStr">
        <is>
          <t>2. Your IT provider and suppliers</t>
        </is>
      </c>
      <c r="C14" s="12" t="inlineStr">
        <is>
          <t>When a supplier asks you to change their bank details, do you verify it by calling a number you already held?</t>
        </is>
      </c>
      <c r="D14" s="12" t="inlineStr">
        <is>
          <t>Invoice redirection is the fastest route to direct financial loss for a business of your size. It does not require anyone to hack anything.</t>
        </is>
      </c>
      <c r="E14" s="13" t="n"/>
      <c r="F14" s="13" t="n"/>
      <c r="G14" s="14" t="inlineStr">
        <is>
          <t>Yes</t>
        </is>
      </c>
      <c r="H14" s="14">
        <f>IF($G14="Not applicable","-",IF(OR($E14="",$F14=""),"",IF(OR($E14="No",$E14="Don't know"),"Control gap",IF($E14="Partly","Partial",IF(OR($F14="No",$F14="Don't know"),"Cannot evidence",IF($F14="Yes, with some effort","Evidence slow","OK"))))))</f>
        <v/>
      </c>
      <c r="I14" s="14">
        <f>IF($G14="Not applicable",0,IF($H14="Control gap",3*3,IF($H14="Partial",3*2,IF($H14="Cannot evidence",3*2,IF($H14="Evidence slow",3*1,0)))))</f>
        <v/>
      </c>
      <c r="J14" s="9">
        <f>$I14*1000-ROW()</f>
        <v/>
      </c>
    </row>
    <row r="15" ht="42" customHeight="1">
      <c r="A15" s="10" t="n">
        <v>14</v>
      </c>
      <c r="B15" s="11" t="inlineStr">
        <is>
          <t>2. Your IT provider and suppliers</t>
        </is>
      </c>
      <c r="C15" s="12" t="inlineStr">
        <is>
          <t>Are your suppliers contractually required to tell you if they suffer a breach affecting your data?</t>
        </is>
      </c>
      <c r="D15" s="12" t="inlineStr">
        <is>
          <t>Without it, you may learn about your own breach from a customer or the press.</t>
        </is>
      </c>
      <c r="E15" s="13" t="n"/>
      <c r="F15" s="13" t="n"/>
      <c r="G15" s="14" t="inlineStr">
        <is>
          <t>Yes</t>
        </is>
      </c>
      <c r="H15" s="14">
        <f>IF($G15="Not applicable","-",IF(OR($E15="",$F15=""),"",IF(OR($E15="No",$E15="Don't know"),"Control gap",IF($E15="Partly","Partial",IF(OR($F15="No",$F15="Don't know"),"Cannot evidence",IF($F15="Yes, with some effort","Evidence slow","OK"))))))</f>
        <v/>
      </c>
      <c r="I15" s="14">
        <f>IF($G15="Not applicable",0,IF($H15="Control gap",2*3,IF($H15="Partial",2*2,IF($H15="Cannot evidence",2*2,IF($H15="Evidence slow",2*1,0)))))</f>
        <v/>
      </c>
      <c r="J15" s="9">
        <f>$I15*1000-ROW()</f>
        <v/>
      </c>
    </row>
    <row r="16" ht="42" customHeight="1">
      <c r="A16" s="10" t="n">
        <v>15</v>
      </c>
      <c r="B16" s="11" t="inlineStr">
        <is>
          <t>2. Your IT provider and suppliers</t>
        </is>
      </c>
      <c r="C16" s="12" t="inlineStr">
        <is>
          <t>Do contractors and temporary staff get the same access controls as permanent employees?</t>
        </is>
      </c>
      <c r="D16" s="12" t="inlineStr">
        <is>
          <t>Temporary accounts are the ones most often left open after the person has gone.</t>
        </is>
      </c>
      <c r="E16" s="13" t="n"/>
      <c r="F16" s="13" t="n"/>
      <c r="G16" s="14">
        <f>IF('About Your Business'!$C$7&gt;=20,"Yes","Check")</f>
        <v/>
      </c>
      <c r="H16" s="14">
        <f>IF($G16="Not applicable","-",IF(OR($E16="",$F16=""),"",IF(OR($E16="No",$E16="Don't know"),"Control gap",IF($E16="Partly","Partial",IF(OR($F16="No",$F16="Don't know"),"Cannot evidence",IF($F16="Yes, with some effort","Evidence slow","OK"))))))</f>
        <v/>
      </c>
      <c r="I16" s="14">
        <f>IF($G16="Not applicable",0,IF($H16="Control gap",3*3,IF($H16="Partial",3*2,IF($H16="Cannot evidence",3*2,IF($H16="Evidence slow",3*1,0)))))</f>
        <v/>
      </c>
      <c r="J16" s="9">
        <f>$I16*1000-ROW()</f>
        <v/>
      </c>
    </row>
    <row r="17" ht="42" customHeight="1">
      <c r="A17" s="10" t="n">
        <v>16</v>
      </c>
      <c r="B17" s="11" t="inlineStr">
        <is>
          <t>3. Knowing what you have</t>
        </is>
      </c>
      <c r="C17" s="12" t="inlineStr">
        <is>
          <t>Do you have a current list of every laptop, desktop and mobile device used for work?</t>
        </is>
      </c>
      <c r="D17" s="12" t="inlineStr">
        <is>
          <t>You cannot patch, encrypt or wipe a device you do not know exists. Compare the list to your headcount, a gap is common.</t>
        </is>
      </c>
      <c r="E17" s="13" t="n"/>
      <c r="F17" s="13" t="n"/>
      <c r="G17" s="14" t="inlineStr">
        <is>
          <t>Yes</t>
        </is>
      </c>
      <c r="H17" s="14">
        <f>IF($G17="Not applicable","-",IF(OR($E17="",$F17=""),"",IF(OR($E17="No",$E17="Don't know"),"Control gap",IF($E17="Partly","Partial",IF(OR($F17="No",$F17="Don't know"),"Cannot evidence",IF($F17="Yes, with some effort","Evidence slow","OK"))))))</f>
        <v/>
      </c>
      <c r="I17" s="14">
        <f>IF($G17="Not applicable",0,IF($H17="Control gap",3*3,IF($H17="Partial",3*2,IF($H17="Cannot evidence",3*2,IF($H17="Evidence slow",3*1,0)))))</f>
        <v/>
      </c>
      <c r="J17" s="9">
        <f>$I17*1000-ROW()</f>
        <v/>
      </c>
    </row>
    <row r="18" ht="42" customHeight="1">
      <c r="A18" s="10" t="n">
        <v>17</v>
      </c>
      <c r="B18" s="11" t="inlineStr">
        <is>
          <t>3. Knowing what you have</t>
        </is>
      </c>
      <c r="C18" s="12" t="inlineStr">
        <is>
          <t>Do you know every system of yours that is reachable from the internet?</t>
        </is>
      </c>
      <c r="D18" s="12" t="inlineStr">
        <is>
          <t>Forgotten portals and old sites stay online for years, unpatched and unowned. They are a routine way in.</t>
        </is>
      </c>
      <c r="E18" s="13" t="n"/>
      <c r="F18" s="13" t="n"/>
      <c r="G18" s="14" t="inlineStr">
        <is>
          <t>Yes</t>
        </is>
      </c>
      <c r="H18" s="14">
        <f>IF($G18="Not applicable","-",IF(OR($E18="",$F18=""),"",IF(OR($E18="No",$E18="Don't know"),"Control gap",IF($E18="Partly","Partial",IF(OR($F18="No",$F18="Don't know"),"Cannot evidence",IF($F18="Yes, with some effort","Evidence slow","OK"))))))</f>
        <v/>
      </c>
      <c r="I18" s="14">
        <f>IF($G18="Not applicable",0,IF($H18="Control gap",3*3,IF($H18="Partial",3*2,IF($H18="Cannot evidence",3*2,IF($H18="Evidence slow",3*1,0)))))</f>
        <v/>
      </c>
      <c r="J18" s="9">
        <f>$I18*1000-ROW()</f>
        <v/>
      </c>
    </row>
    <row r="19" ht="42" customHeight="1">
      <c r="A19" s="10" t="n">
        <v>18</v>
      </c>
      <c r="B19" s="11" t="inlineStr">
        <is>
          <t>3. Knowing what you have</t>
        </is>
      </c>
      <c r="C19" s="12" t="inlineStr">
        <is>
          <t>Are you running any system the vendor no longer supports with security updates?</t>
        </is>
      </c>
      <c r="D19" s="12" t="inlineStr">
        <is>
          <t>Unsupported systems cannot be fixed when a flaw is found. They are usually kept because 'it still works'.</t>
        </is>
      </c>
      <c r="E19" s="13" t="n"/>
      <c r="F19" s="13" t="n"/>
      <c r="G19" s="14" t="inlineStr">
        <is>
          <t>Yes</t>
        </is>
      </c>
      <c r="H19" s="14">
        <f>IF($G19="Not applicable","-",IF(OR($E19="",$F19=""),"",IF(OR($E19="No",$E19="Don't know"),"Control gap",IF($E19="Partly","Partial",IF(OR($F19="No",$F19="Don't know"),"Cannot evidence",IF($F19="Yes, with some effort","Evidence slow","OK"))))))</f>
        <v/>
      </c>
      <c r="I19" s="14">
        <f>IF($G19="Not applicable",0,IF($H19="Control gap",3*3,IF($H19="Partial",3*2,IF($H19="Cannot evidence",3*2,IF($H19="Evidence slow",3*1,0)))))</f>
        <v/>
      </c>
      <c r="J19" s="9">
        <f>$I19*1000-ROW()</f>
        <v/>
      </c>
    </row>
    <row r="20" ht="42" customHeight="1">
      <c r="A20" s="10" t="n">
        <v>19</v>
      </c>
      <c r="B20" s="11" t="inlineStr">
        <is>
          <t>3. Knowing what you have</t>
        </is>
      </c>
      <c r="C20" s="12" t="inlineStr">
        <is>
          <t>Do you know which of your systems and data the business genuinely could not operate without for a day?</t>
        </is>
      </c>
      <c r="D20" s="12" t="inlineStr">
        <is>
          <t>If everything is critical, nothing gets prioritized, and recovery planning becomes impossible.</t>
        </is>
      </c>
      <c r="E20" s="13" t="n"/>
      <c r="F20" s="13" t="n"/>
      <c r="G20" s="14" t="inlineStr">
        <is>
          <t>Yes</t>
        </is>
      </c>
      <c r="H20" s="14">
        <f>IF($G20="Not applicable","-",IF(OR($E20="",$F20=""),"",IF(OR($E20="No",$E20="Don't know"),"Control gap",IF($E20="Partly","Partial",IF(OR($F20="No",$F20="Don't know"),"Cannot evidence",IF($F20="Yes, with some effort","Evidence slow","OK"))))))</f>
        <v/>
      </c>
      <c r="I20" s="14">
        <f>IF($G20="Not applicable",0,IF($H20="Control gap",3*3,IF($H20="Partial",3*2,IF($H20="Cannot evidence",3*2,IF($H20="Evidence slow",3*1,0)))))</f>
        <v/>
      </c>
      <c r="J20" s="9">
        <f>$I20*1000-ROW()</f>
        <v/>
      </c>
    </row>
    <row r="21" ht="42" customHeight="1">
      <c r="A21" s="10" t="n">
        <v>20</v>
      </c>
      <c r="B21" s="11" t="inlineStr">
        <is>
          <t>3. Knowing what you have</t>
        </is>
      </c>
      <c r="C21" s="12" t="inlineStr">
        <is>
          <t>Do you know what personal data you hold, about whom, and where it sits?</t>
        </is>
      </c>
      <c r="D21" s="12" t="inlineStr">
        <is>
          <t>You cannot meet a data protection obligation, answer a customer request or assess a breach without this.</t>
        </is>
      </c>
      <c r="E21" s="13" t="n"/>
      <c r="F21" s="13" t="n"/>
      <c r="G21" s="14" t="inlineStr">
        <is>
          <t>Yes</t>
        </is>
      </c>
      <c r="H21" s="14">
        <f>IF($G21="Not applicable","-",IF(OR($E21="",$F21=""),"",IF(OR($E21="No",$E21="Don't know"),"Control gap",IF($E21="Partly","Partial",IF(OR($F21="No",$F21="Don't know"),"Cannot evidence",IF($F21="Yes, with some effort","Evidence slow","OK"))))))</f>
        <v/>
      </c>
      <c r="I21" s="14">
        <f>IF($G21="Not applicable",0,IF($H21="Control gap",3*3,IF($H21="Partial",3*2,IF($H21="Cannot evidence",3*2,IF($H21="Evidence slow",3*1,0)))))</f>
        <v/>
      </c>
      <c r="J21" s="9">
        <f>$I21*1000-ROW()</f>
        <v/>
      </c>
    </row>
    <row r="22" ht="42" customHeight="1">
      <c r="A22" s="10" t="n">
        <v>21</v>
      </c>
      <c r="B22" s="11" t="inlineStr">
        <is>
          <t>3. Knowing what you have</t>
        </is>
      </c>
      <c r="C22" s="12" t="inlineStr">
        <is>
          <t>Do staff use personal phones or laptops for work email or documents?</t>
        </is>
      </c>
      <c r="D22" s="12" t="inlineStr">
        <is>
          <t>Personal devices usually sit outside encryption, patching and endpoint protection, and cannot be wiped when someone leaves.</t>
        </is>
      </c>
      <c r="E22" s="13" t="n"/>
      <c r="F22" s="13" t="n"/>
      <c r="G22" s="14" t="inlineStr">
        <is>
          <t>Yes</t>
        </is>
      </c>
      <c r="H22" s="14">
        <f>IF($G22="Not applicable","-",IF(OR($E22="",$F22=""),"",IF(OR($E22="No",$E22="Don't know"),"Control gap",IF($E22="Partly","Partial",IF(OR($F22="No",$F22="Don't know"),"Cannot evidence",IF($F22="Yes, with some effort","Evidence slow","OK"))))))</f>
        <v/>
      </c>
      <c r="I22" s="14">
        <f>IF($G22="Not applicable",0,IF($H22="Control gap",3*3,IF($H22="Partial",3*2,IF($H22="Cannot evidence",3*2,IF($H22="Evidence slow",3*1,0)))))</f>
        <v/>
      </c>
      <c r="J22" s="9">
        <f>$I22*1000-ROW()</f>
        <v/>
      </c>
    </row>
    <row r="23" ht="42" customHeight="1">
      <c r="A23" s="10" t="n">
        <v>22</v>
      </c>
      <c r="B23" s="11" t="inlineStr">
        <is>
          <t>3. Knowing what you have</t>
        </is>
      </c>
      <c r="C23" s="12" t="inlineStr">
        <is>
          <t>Do you know who owns the renewal of your domain names and security certificates?</t>
        </is>
      </c>
      <c r="D23" s="12" t="inlineStr">
        <is>
          <t>An expired certificate takes your site offline; a lapsed domain can be taken by someone else.</t>
        </is>
      </c>
      <c r="E23" s="13" t="n"/>
      <c r="F23" s="13" t="n"/>
      <c r="G23" s="14" t="inlineStr">
        <is>
          <t>Yes</t>
        </is>
      </c>
      <c r="H23" s="14">
        <f>IF($G23="Not applicable","-",IF(OR($E23="",$F23=""),"",IF(OR($E23="No",$E23="Don't know"),"Control gap",IF($E23="Partly","Partial",IF(OR($F23="No",$F23="Don't know"),"Cannot evidence",IF($F23="Yes, with some effort","Evidence slow","OK"))))))</f>
        <v/>
      </c>
      <c r="I23" s="14">
        <f>IF($G23="Not applicable",0,IF($H23="Control gap",1*3,IF($H23="Partial",1*2,IF($H23="Cannot evidence",1*2,IF($H23="Evidence slow",1*1,0)))))</f>
        <v/>
      </c>
      <c r="J23" s="9">
        <f>$I23*1000-ROW()</f>
        <v/>
      </c>
    </row>
    <row r="24" ht="42" customHeight="1">
      <c r="A24" s="10" t="n">
        <v>23</v>
      </c>
      <c r="B24" s="11" t="inlineStr">
        <is>
          <t>4. Who can get into your systems</t>
        </is>
      </c>
      <c r="C24" s="12" t="inlineStr">
        <is>
          <t>Does every person have their own login, with no shared accounts for important systems?</t>
        </is>
      </c>
      <c r="D24" s="12" t="inlineStr">
        <is>
          <t>Shared logins make it impossible to know who did what, which matters most at exactly the moment you need to know.</t>
        </is>
      </c>
      <c r="E24" s="13" t="n"/>
      <c r="F24" s="13" t="n"/>
      <c r="G24" s="14" t="inlineStr">
        <is>
          <t>Yes</t>
        </is>
      </c>
      <c r="H24" s="14">
        <f>IF($G24="Not applicable","-",IF(OR($E24="",$F24=""),"",IF(OR($E24="No",$E24="Don't know"),"Control gap",IF($E24="Partly","Partial",IF(OR($F24="No",$F24="Don't know"),"Cannot evidence",IF($F24="Yes, with some effort","Evidence slow","OK"))))))</f>
        <v/>
      </c>
      <c r="I24" s="14">
        <f>IF($G24="Not applicable",0,IF($H24="Control gap",3*3,IF($H24="Partial",3*2,IF($H24="Cannot evidence",3*2,IF($H24="Evidence slow",3*1,0)))))</f>
        <v/>
      </c>
      <c r="J24" s="9">
        <f>$I24*1000-ROW()</f>
        <v/>
      </c>
    </row>
    <row r="25" ht="42" customHeight="1">
      <c r="A25" s="10" t="n">
        <v>24</v>
      </c>
      <c r="B25" s="11" t="inlineStr">
        <is>
          <t>4. Who can get into your systems</t>
        </is>
      </c>
      <c r="C25" s="12" t="inlineStr">
        <is>
          <t>Is multi-factor authentication switched on for email, for every single user?</t>
        </is>
      </c>
      <c r="D25" s="12" t="inlineStr">
        <is>
          <t>The most valuable single control you can have. Check the exceptions: directors, finance staff and your IT provider are the ones usually left off.</t>
        </is>
      </c>
      <c r="E25" s="13" t="n"/>
      <c r="F25" s="13" t="n"/>
      <c r="G25" s="14" t="inlineStr">
        <is>
          <t>Yes</t>
        </is>
      </c>
      <c r="H25" s="14">
        <f>IF($G25="Not applicable","-",IF(OR($E25="",$F25=""),"",IF(OR($E25="No",$E25="Don't know"),"Control gap",IF($E25="Partly","Partial",IF(OR($F25="No",$F25="Don't know"),"Cannot evidence",IF($F25="Yes, with some effort","Evidence slow","OK"))))))</f>
        <v/>
      </c>
      <c r="I25" s="14">
        <f>IF($G25="Not applicable",0,IF($H25="Control gap",3*3,IF($H25="Partial",3*2,IF($H25="Cannot evidence",3*2,IF($H25="Evidence slow",3*1,0)))))</f>
        <v/>
      </c>
      <c r="J25" s="9">
        <f>$I25*1000-ROW()</f>
        <v/>
      </c>
    </row>
    <row r="26" ht="42" customHeight="1">
      <c r="A26" s="10" t="n">
        <v>25</v>
      </c>
      <c r="B26" s="11" t="inlineStr">
        <is>
          <t>4. Who can get into your systems</t>
        </is>
      </c>
      <c r="C26" s="12" t="inlineStr">
        <is>
          <t>Is multi-factor authentication switched on for your finance, payroll and customer systems too?</t>
        </is>
      </c>
      <c r="D26" s="12" t="inlineStr">
        <is>
          <t>Attackers follow the money. Protecting only email leaves the systems that hold it exposed.</t>
        </is>
      </c>
      <c r="E26" s="13" t="n"/>
      <c r="F26" s="13" t="n"/>
      <c r="G26" s="14" t="inlineStr">
        <is>
          <t>Yes</t>
        </is>
      </c>
      <c r="H26" s="14">
        <f>IF($G26="Not applicable","-",IF(OR($E26="",$F26=""),"",IF(OR($E26="No",$E26="Don't know"),"Control gap",IF($E26="Partly","Partial",IF(OR($F26="No",$F26="Don't know"),"Cannot evidence",IF($F26="Yes, with some effort","Evidence slow","OK"))))))</f>
        <v/>
      </c>
      <c r="I26" s="14">
        <f>IF($G26="Not applicable",0,IF($H26="Control gap",3*3,IF($H26="Partial",3*2,IF($H26="Cannot evidence",3*2,IF($H26="Evidence slow",3*1,0)))))</f>
        <v/>
      </c>
      <c r="J26" s="9">
        <f>$I26*1000-ROW()</f>
        <v/>
      </c>
    </row>
    <row r="27" ht="42" customHeight="1">
      <c r="A27" s="10" t="n">
        <v>26</v>
      </c>
      <c r="B27" s="11" t="inlineStr">
        <is>
          <t>4. Who can get into your systems</t>
        </is>
      </c>
      <c r="C27" s="12" t="inlineStr">
        <is>
          <t>Is it on for remote access and for any administrator login reachable from the internet?</t>
        </is>
      </c>
      <c r="D27" s="12" t="inlineStr">
        <is>
          <t>Remote access without a second factor is a password away from full control.</t>
        </is>
      </c>
      <c r="E27" s="13" t="n"/>
      <c r="F27" s="13" t="n"/>
      <c r="G27" s="14" t="inlineStr">
        <is>
          <t>Yes</t>
        </is>
      </c>
      <c r="H27" s="14">
        <f>IF($G27="Not applicable","-",IF(OR($E27="",$F27=""),"",IF(OR($E27="No",$E27="Don't know"),"Control gap",IF($E27="Partly","Partial",IF(OR($F27="No",$F27="Don't know"),"Cannot evidence",IF($F27="Yes, with some effort","Evidence slow","OK"))))))</f>
        <v/>
      </c>
      <c r="I27" s="14">
        <f>IF($G27="Not applicable",0,IF($H27="Control gap",3*3,IF($H27="Partial",3*2,IF($H27="Cannot evidence",3*2,IF($H27="Evidence slow",3*1,0)))))</f>
        <v/>
      </c>
      <c r="J27" s="9">
        <f>$I27*1000-ROW()</f>
        <v/>
      </c>
    </row>
    <row r="28" ht="42" customHeight="1">
      <c r="A28" s="10" t="n">
        <v>27</v>
      </c>
      <c r="B28" s="11" t="inlineStr">
        <is>
          <t>4. Who can get into your systems</t>
        </is>
      </c>
      <c r="C28" s="12" t="inlineStr">
        <is>
          <t>Do you know how many accounts hold full administrator rights, and is each one justified?</t>
        </is>
      </c>
      <c r="D28" s="12" t="inlineStr">
        <is>
          <t>We routinely find ten or more administrators in a business of fifty people. Each one is a full compromise waiting to happen.</t>
        </is>
      </c>
      <c r="E28" s="13" t="n"/>
      <c r="F28" s="13" t="n"/>
      <c r="G28" s="14" t="inlineStr">
        <is>
          <t>Yes</t>
        </is>
      </c>
      <c r="H28" s="14">
        <f>IF($G28="Not applicable","-",IF(OR($E28="",$F28=""),"",IF(OR($E28="No",$E28="Don't know"),"Control gap",IF($E28="Partly","Partial",IF(OR($F28="No",$F28="Don't know"),"Cannot evidence",IF($F28="Yes, with some effort","Evidence slow","OK"))))))</f>
        <v/>
      </c>
      <c r="I28" s="14">
        <f>IF($G28="Not applicable",0,IF($H28="Control gap",3*3,IF($H28="Partial",3*2,IF($H28="Cannot evidence",3*2,IF($H28="Evidence slow",3*1,0)))))</f>
        <v/>
      </c>
      <c r="J28" s="9">
        <f>$I28*1000-ROW()</f>
        <v/>
      </c>
    </row>
    <row r="29" ht="42" customHeight="1">
      <c r="A29" s="10" t="n">
        <v>28</v>
      </c>
      <c r="B29" s="11" t="inlineStr">
        <is>
          <t>4. Who can get into your systems</t>
        </is>
      </c>
      <c r="C29" s="12" t="inlineStr">
        <is>
          <t>When someone leaves, is their access removed on their last day?</t>
        </is>
      </c>
      <c r="D29" s="12" t="inlineStr">
        <is>
          <t>Check your last five leavers. Accounts left open for months, with sign-ins after departure, are very common.</t>
        </is>
      </c>
      <c r="E29" s="13" t="n"/>
      <c r="F29" s="13" t="n"/>
      <c r="G29" s="14" t="inlineStr">
        <is>
          <t>Yes</t>
        </is>
      </c>
      <c r="H29" s="14">
        <f>IF($G29="Not applicable","-",IF(OR($E29="",$F29=""),"",IF(OR($E29="No",$E29="Don't know"),"Control gap",IF($E29="Partly","Partial",IF(OR($F29="No",$F29="Don't know"),"Cannot evidence",IF($F29="Yes, with some effort","Evidence slow","OK"))))))</f>
        <v/>
      </c>
      <c r="I29" s="14">
        <f>IF($G29="Not applicable",0,IF($H29="Control gap",3*3,IF($H29="Partial",3*2,IF($H29="Cannot evidence",3*2,IF($H29="Evidence slow",3*1,0)))))</f>
        <v/>
      </c>
      <c r="J29" s="9">
        <f>$I29*1000-ROW()</f>
        <v/>
      </c>
    </row>
    <row r="30" ht="42" customHeight="1">
      <c r="A30" s="10" t="n">
        <v>29</v>
      </c>
      <c r="B30" s="11" t="inlineStr">
        <is>
          <t>4. Who can get into your systems</t>
        </is>
      </c>
      <c r="C30" s="12" t="inlineStr">
        <is>
          <t>When someone changes role, is old access taken away as well as new access added?</t>
        </is>
      </c>
      <c r="D30" s="12" t="inlineStr">
        <is>
          <t>Access accumulates. Long-serving staff often end up able to reach almost everything.</t>
        </is>
      </c>
      <c r="E30" s="13" t="n"/>
      <c r="F30" s="13" t="n"/>
      <c r="G30" s="14" t="inlineStr">
        <is>
          <t>Yes</t>
        </is>
      </c>
      <c r="H30" s="14">
        <f>IF($G30="Not applicable","-",IF(OR($E30="",$F30=""),"",IF(OR($E30="No",$E30="Don't know"),"Control gap",IF($E30="Partly","Partial",IF(OR($F30="No",$F30="Don't know"),"Cannot evidence",IF($F30="Yes, with some effort","Evidence slow","OK"))))))</f>
        <v/>
      </c>
      <c r="I30" s="14">
        <f>IF($G30="Not applicable",0,IF($H30="Control gap",3*3,IF($H30="Partial",3*2,IF($H30="Cannot evidence",3*2,IF($H30="Evidence slow",3*1,0)))))</f>
        <v/>
      </c>
      <c r="J30" s="9">
        <f>$I30*1000-ROW()</f>
        <v/>
      </c>
    </row>
    <row r="31" ht="42" customHeight="1">
      <c r="A31" s="10" t="n">
        <v>30</v>
      </c>
      <c r="B31" s="11" t="inlineStr">
        <is>
          <t>4. Who can get into your systems</t>
        </is>
      </c>
      <c r="C31" s="12" t="inlineStr">
        <is>
          <t>Has anyone reviewed who has access to what in the last twelve months?</t>
        </is>
      </c>
      <c r="D31" s="12" t="inlineStr">
        <is>
          <t>Access drifts silently. A review is the only thing that catches it.</t>
        </is>
      </c>
      <c r="E31" s="13" t="n"/>
      <c r="F31" s="13" t="n"/>
      <c r="G31" s="14" t="inlineStr">
        <is>
          <t>Yes</t>
        </is>
      </c>
      <c r="H31" s="14">
        <f>IF($G31="Not applicable","-",IF(OR($E31="",$F31=""),"",IF(OR($E31="No",$E31="Don't know"),"Control gap",IF($E31="Partly","Partial",IF(OR($F31="No",$F31="Don't know"),"Cannot evidence",IF($F31="Yes, with some effort","Evidence slow","OK"))))))</f>
        <v/>
      </c>
      <c r="I31" s="14">
        <f>IF($G31="Not applicable",0,IF($H31="Control gap",3*3,IF($H31="Partial",3*2,IF($H31="Cannot evidence",3*2,IF($H31="Evidence slow",3*1,0)))))</f>
        <v/>
      </c>
      <c r="J31" s="9">
        <f>$I31*1000-ROW()</f>
        <v/>
      </c>
    </row>
    <row r="32" ht="42" customHeight="1">
      <c r="A32" s="10" t="n">
        <v>31</v>
      </c>
      <c r="B32" s="11" t="inlineStr">
        <is>
          <t>4. Who can get into your systems</t>
        </is>
      </c>
      <c r="C32" s="12" t="inlineStr">
        <is>
          <t>Are shared passwords kept in a proper password manager rather than a spreadsheet, notebook or browser?</t>
        </is>
      </c>
      <c r="D32" s="12" t="inlineStr">
        <is>
          <t>A credentials spreadsheet on a shared drive means one compromised account exposes everything at once.</t>
        </is>
      </c>
      <c r="E32" s="13" t="n"/>
      <c r="F32" s="13" t="n"/>
      <c r="G32" s="14" t="inlineStr">
        <is>
          <t>Yes</t>
        </is>
      </c>
      <c r="H32" s="14">
        <f>IF($G32="Not applicable","-",IF(OR($E32="",$F32=""),"",IF(OR($E32="No",$E32="Don't know"),"Control gap",IF($E32="Partly","Partial",IF(OR($F32="No",$F32="Don't know"),"Cannot evidence",IF($F32="Yes, with some effort","Evidence slow","OK"))))))</f>
        <v/>
      </c>
      <c r="I32" s="14">
        <f>IF($G32="Not applicable",0,IF($H32="Control gap",3*3,IF($H32="Partial",3*2,IF($H32="Cannot evidence",3*2,IF($H32="Evidence slow",3*1,0)))))</f>
        <v/>
      </c>
      <c r="J32" s="9">
        <f>$I32*1000-ROW()</f>
        <v/>
      </c>
    </row>
    <row r="33" ht="42" customHeight="1">
      <c r="A33" s="10" t="n">
        <v>32</v>
      </c>
      <c r="B33" s="11" t="inlineStr">
        <is>
          <t>4. Who can get into your systems</t>
        </is>
      </c>
      <c r="C33" s="12" t="inlineStr">
        <is>
          <t>Would your helpdesk or IT provider reset a password for someone who could not prove who they are?</t>
        </is>
      </c>
      <c r="D33" s="12" t="inlineStr">
        <is>
          <t>Talking the helpdesk into a reset is easier than breaking a password, and it is a routine attack.</t>
        </is>
      </c>
      <c r="E33" s="13" t="n"/>
      <c r="F33" s="13" t="n"/>
      <c r="G33" s="14" t="inlineStr">
        <is>
          <t>Yes</t>
        </is>
      </c>
      <c r="H33" s="14">
        <f>IF($G33="Not applicable","-",IF(OR($E33="",$F33=""),"",IF(OR($E33="No",$E33="Don't know"),"Control gap",IF($E33="Partly","Partial",IF(OR($F33="No",$F33="Don't know"),"Cannot evidence",IF($F33="Yes, with some effort","Evidence slow","OK"))))))</f>
        <v/>
      </c>
      <c r="I33" s="14">
        <f>IF($G33="Not applicable",0,IF($H33="Control gap",3*3,IF($H33="Partial",3*2,IF($H33="Cannot evidence",3*2,IF($H33="Evidence slow",3*1,0)))))</f>
        <v/>
      </c>
      <c r="J33" s="9">
        <f>$I33*1000-ROW()</f>
        <v/>
      </c>
    </row>
    <row r="34" ht="42" customHeight="1">
      <c r="A34" s="10" t="n">
        <v>33</v>
      </c>
      <c r="B34" s="11" t="inlineStr">
        <is>
          <t>4. Who can get into your systems</t>
        </is>
      </c>
      <c r="C34" s="12" t="inlineStr">
        <is>
          <t>Is physical access to your server room, back office or network equipment restricted?</t>
        </is>
      </c>
      <c r="D34" s="12" t="inlineStr">
        <is>
          <t>A network socket in an unlocked back office is a way past every digital control you have.</t>
        </is>
      </c>
      <c r="E34" s="13" t="n"/>
      <c r="F34" s="13" t="n"/>
      <c r="G34" s="14">
        <f>IF('About Your Business'!$C$8&gt;1,"Yes","Check")</f>
        <v/>
      </c>
      <c r="H34" s="14">
        <f>IF($G34="Not applicable","-",IF(OR($E34="",$F34=""),"",IF(OR($E34="No",$E34="Don't know"),"Control gap",IF($E34="Partly","Partial",IF(OR($F34="No",$F34="Don't know"),"Cannot evidence",IF($F34="Yes, with some effort","Evidence slow","OK"))))))</f>
        <v/>
      </c>
      <c r="I34" s="14">
        <f>IF($G34="Not applicable",0,IF($H34="Control gap",2*3,IF($H34="Partial",2*2,IF($H34="Cannot evidence",2*2,IF($H34="Evidence slow",2*1,0)))))</f>
        <v/>
      </c>
      <c r="J34" s="9">
        <f>$I34*1000-ROW()</f>
        <v/>
      </c>
    </row>
    <row r="35" ht="42" customHeight="1">
      <c r="A35" s="10" t="n">
        <v>34</v>
      </c>
      <c r="B35" s="11" t="inlineStr">
        <is>
          <t>5. Your people</t>
        </is>
      </c>
      <c r="C35" s="12" t="inlineStr">
        <is>
          <t>Have your staff had security awareness training in the last twelve months?</t>
        </is>
      </c>
      <c r="D35" s="12" t="inlineStr">
        <is>
          <t>Most incidents start with a person, not a system. Untrained staff are the control you have not implemented.</t>
        </is>
      </c>
      <c r="E35" s="13" t="n"/>
      <c r="F35" s="13" t="n"/>
      <c r="G35" s="14" t="inlineStr">
        <is>
          <t>Yes</t>
        </is>
      </c>
      <c r="H35" s="14">
        <f>IF($G35="Not applicable","-",IF(OR($E35="",$F35=""),"",IF(OR($E35="No",$E35="Don't know"),"Control gap",IF($E35="Partly","Partial",IF(OR($F35="No",$F35="Don't know"),"Cannot evidence",IF($F35="Yes, with some effort","Evidence slow","OK"))))))</f>
        <v/>
      </c>
      <c r="I35" s="14">
        <f>IF($G35="Not applicable",0,IF($H35="Control gap",3*3,IF($H35="Partial",3*2,IF($H35="Cannot evidence",3*2,IF($H35="Evidence slow",3*1,0)))))</f>
        <v/>
      </c>
      <c r="J35" s="9">
        <f>$I35*1000-ROW()</f>
        <v/>
      </c>
    </row>
    <row r="36" ht="42" customHeight="1">
      <c r="A36" s="10" t="n">
        <v>35</v>
      </c>
      <c r="B36" s="11" t="inlineStr">
        <is>
          <t>5. Your people</t>
        </is>
      </c>
      <c r="C36" s="12" t="inlineStr">
        <is>
          <t>Does that training cover invoice fraud and fake payment requests specifically?</t>
        </is>
      </c>
      <c r="D36" s="12" t="inlineStr">
        <is>
          <t>Generic phishing training does not prepare a finance clerk for a convincing email from a supplier they know.</t>
        </is>
      </c>
      <c r="E36" s="13" t="n"/>
      <c r="F36" s="13" t="n"/>
      <c r="G36" s="14" t="inlineStr">
        <is>
          <t>Yes</t>
        </is>
      </c>
      <c r="H36" s="14">
        <f>IF($G36="Not applicable","-",IF(OR($E36="",$F36=""),"",IF(OR($E36="No",$E36="Don't know"),"Control gap",IF($E36="Partly","Partial",IF(OR($F36="No",$F36="Don't know"),"Cannot evidence",IF($F36="Yes, with some effort","Evidence slow","OK"))))))</f>
        <v/>
      </c>
      <c r="I36" s="14">
        <f>IF($G36="Not applicable",0,IF($H36="Control gap",3*3,IF($H36="Partial",3*2,IF($H36="Cannot evidence",3*2,IF($H36="Evidence slow",3*1,0)))))</f>
        <v/>
      </c>
      <c r="J36" s="9">
        <f>$I36*1000-ROW()</f>
        <v/>
      </c>
    </row>
    <row r="37" ht="42" customHeight="1">
      <c r="A37" s="10" t="n">
        <v>36</v>
      </c>
      <c r="B37" s="11" t="inlineStr">
        <is>
          <t>5. Your people</t>
        </is>
      </c>
      <c r="C37" s="12" t="inlineStr">
        <is>
          <t>Do new joiners get a security briefing as part of induction?</t>
        </is>
      </c>
      <c r="D37" s="12" t="inlineStr">
        <is>
          <t>New staff are targeted precisely because they do not yet know what is normal.</t>
        </is>
      </c>
      <c r="E37" s="13" t="n"/>
      <c r="F37" s="13" t="n"/>
      <c r="G37" s="14" t="inlineStr">
        <is>
          <t>Yes</t>
        </is>
      </c>
      <c r="H37" s="14">
        <f>IF($G37="Not applicable","-",IF(OR($E37="",$F37=""),"",IF(OR($E37="No",$E37="Don't know"),"Control gap",IF($E37="Partly","Partial",IF(OR($F37="No",$F37="Don't know"),"Cannot evidence",IF($F37="Yes, with some effort","Evidence slow","OK"))))))</f>
        <v/>
      </c>
      <c r="I37" s="14">
        <f>IF($G37="Not applicable",0,IF($H37="Control gap",2*3,IF($H37="Partial",2*2,IF($H37="Cannot evidence",2*2,IF($H37="Evidence slow",2*1,0)))))</f>
        <v/>
      </c>
      <c r="J37" s="9">
        <f>$I37*1000-ROW()</f>
        <v/>
      </c>
    </row>
    <row r="38" ht="42" customHeight="1">
      <c r="A38" s="10" t="n">
        <v>37</v>
      </c>
      <c r="B38" s="11" t="inlineStr">
        <is>
          <t>5. Your people</t>
        </is>
      </c>
      <c r="C38" s="12" t="inlineStr">
        <is>
          <t>Do your staff know exactly who to tell if they think they have clicked something bad?</t>
        </is>
      </c>
      <c r="D38" s="12" t="inlineStr">
        <is>
          <t>The damage is usually done in the hour after the click. Hesitation because someone fears blame is expensive.</t>
        </is>
      </c>
      <c r="E38" s="13" t="n"/>
      <c r="F38" s="13" t="n"/>
      <c r="G38" s="14" t="inlineStr">
        <is>
          <t>Yes</t>
        </is>
      </c>
      <c r="H38" s="14">
        <f>IF($G38="Not applicable","-",IF(OR($E38="",$F38=""),"",IF(OR($E38="No",$E38="Don't know"),"Control gap",IF($E38="Partly","Partial",IF(OR($F38="No",$F38="Don't know"),"Cannot evidence",IF($F38="Yes, with some effort","Evidence slow","OK"))))))</f>
        <v/>
      </c>
      <c r="I38" s="14">
        <f>IF($G38="Not applicable",0,IF($H38="Control gap",3*3,IF($H38="Partial",3*2,IF($H38="Cannot evidence",3*2,IF($H38="Evidence slow",3*1,0)))))</f>
        <v/>
      </c>
      <c r="J38" s="9">
        <f>$I38*1000-ROW()</f>
        <v/>
      </c>
    </row>
    <row r="39" ht="42" customHeight="1">
      <c r="A39" s="10" t="n">
        <v>38</v>
      </c>
      <c r="B39" s="11" t="inlineStr">
        <is>
          <t>5. Your people</t>
        </is>
      </c>
      <c r="C39" s="12" t="inlineStr">
        <is>
          <t>Are staff confident they will not be blamed for reporting a mistake?</t>
        </is>
      </c>
      <c r="D39" s="12" t="inlineStr">
        <is>
          <t>A blame culture converts a contained incident into a hidden one.</t>
        </is>
      </c>
      <c r="E39" s="13" t="n"/>
      <c r="F39" s="13" t="n"/>
      <c r="G39" s="14" t="inlineStr">
        <is>
          <t>Yes</t>
        </is>
      </c>
      <c r="H39" s="14">
        <f>IF($G39="Not applicable","-",IF(OR($E39="",$F39=""),"",IF(OR($E39="No",$E39="Don't know"),"Control gap",IF($E39="Partly","Partial",IF(OR($F39="No",$F39="Don't know"),"Cannot evidence",IF($F39="Yes, with some effort","Evidence slow","OK"))))))</f>
        <v/>
      </c>
      <c r="I39" s="14">
        <f>IF($G39="Not applicable",0,IF($H39="Control gap",3*3,IF($H39="Partial",3*2,IF($H39="Cannot evidence",3*2,IF($H39="Evidence slow",3*1,0)))))</f>
        <v/>
      </c>
      <c r="J39" s="9">
        <f>$I39*1000-ROW()</f>
        <v/>
      </c>
    </row>
    <row r="40" ht="42" customHeight="1">
      <c r="A40" s="10" t="n">
        <v>39</v>
      </c>
      <c r="B40" s="11" t="inlineStr">
        <is>
          <t>5. Your people</t>
        </is>
      </c>
      <c r="C40" s="12" t="inlineStr">
        <is>
          <t>Do seasonal and part-time staff receive the same briefing?</t>
        </is>
      </c>
      <c r="D40" s="12" t="inlineStr">
        <is>
          <t>High-turnover roles often handle customer data and payment systems with the least training.</t>
        </is>
      </c>
      <c r="E40" s="13" t="n"/>
      <c r="F40" s="13" t="n"/>
      <c r="G40" s="14">
        <f>IF('About Your Business'!$C$7&gt;=20,"Yes","Check")</f>
        <v/>
      </c>
      <c r="H40" s="14">
        <f>IF($G40="Not applicable","-",IF(OR($E40="",$F40=""),"",IF(OR($E40="No",$E40="Don't know"),"Control gap",IF($E40="Partly","Partial",IF(OR($F40="No",$F40="Don't know"),"Cannot evidence",IF($F40="Yes, with some effort","Evidence slow","OK"))))))</f>
        <v/>
      </c>
      <c r="I40" s="14">
        <f>IF($G40="Not applicable",0,IF($H40="Control gap",2*3,IF($H40="Partial",2*2,IF($H40="Cannot evidence",2*2,IF($H40="Evidence slow",2*1,0)))))</f>
        <v/>
      </c>
      <c r="J40" s="9">
        <f>$I40*1000-ROW()</f>
        <v/>
      </c>
    </row>
    <row r="41" ht="42" customHeight="1">
      <c r="A41" s="10" t="n">
        <v>40</v>
      </c>
      <c r="B41" s="11" t="inlineStr">
        <is>
          <t>6. Protecting your information</t>
        </is>
      </c>
      <c r="C41" s="12" t="inlineStr">
        <is>
          <t>Are your laptops and mobile devices encrypted?</t>
        </is>
      </c>
      <c r="D41" s="12" t="inlineStr">
        <is>
          <t>An unencrypted laptop left in a car is a reportable data breach. An encrypted one is usually not.</t>
        </is>
      </c>
      <c r="E41" s="13" t="n"/>
      <c r="F41" s="13" t="n"/>
      <c r="G41" s="14" t="inlineStr">
        <is>
          <t>Yes</t>
        </is>
      </c>
      <c r="H41" s="14">
        <f>IF($G41="Not applicable","-",IF(OR($E41="",$F41=""),"",IF(OR($E41="No",$E41="Don't know"),"Control gap",IF($E41="Partly","Partial",IF(OR($F41="No",$F41="Don't know"),"Cannot evidence",IF($F41="Yes, with some effort","Evidence slow","OK"))))))</f>
        <v/>
      </c>
      <c r="I41" s="14">
        <f>IF($G41="Not applicable",0,IF($H41="Control gap",3*3,IF($H41="Partial",3*2,IF($H41="Cannot evidence",3*2,IF($H41="Evidence slow",3*1,0)))))</f>
        <v/>
      </c>
      <c r="J41" s="9">
        <f>$I41*1000-ROW()</f>
        <v/>
      </c>
    </row>
    <row r="42" ht="42" customHeight="1">
      <c r="A42" s="10" t="n">
        <v>41</v>
      </c>
      <c r="B42" s="11" t="inlineStr">
        <is>
          <t>6. Protecting your information</t>
        </is>
      </c>
      <c r="C42" s="12" t="inlineStr">
        <is>
          <t>Do you take backups of everything the business could not operate without?</t>
        </is>
      </c>
      <c r="D42" s="12" t="inlineStr">
        <is>
          <t>Backups often cover the old file server and miss the cloud systems the business actually runs on now.</t>
        </is>
      </c>
      <c r="E42" s="13" t="n"/>
      <c r="F42" s="13" t="n"/>
      <c r="G42" s="14" t="inlineStr">
        <is>
          <t>Yes</t>
        </is>
      </c>
      <c r="H42" s="14">
        <f>IF($G42="Not applicable","-",IF(OR($E42="",$F42=""),"",IF(OR($E42="No",$E42="Don't know"),"Control gap",IF($E42="Partly","Partial",IF(OR($F42="No",$F42="Don't know"),"Cannot evidence",IF($F42="Yes, with some effort","Evidence slow","OK"))))))</f>
        <v/>
      </c>
      <c r="I42" s="14">
        <f>IF($G42="Not applicable",0,IF($H42="Control gap",3*3,IF($H42="Partial",3*2,IF($H42="Cannot evidence",3*2,IF($H42="Evidence slow",3*1,0)))))</f>
        <v/>
      </c>
      <c r="J42" s="9">
        <f>$I42*1000-ROW()</f>
        <v/>
      </c>
    </row>
    <row r="43" ht="42" customHeight="1">
      <c r="A43" s="10" t="n">
        <v>42</v>
      </c>
      <c r="B43" s="11" t="inlineStr">
        <is>
          <t>6. Protecting your information</t>
        </is>
      </c>
      <c r="C43" s="12" t="inlineStr">
        <is>
          <t>Are your backups stored somewhere an attacker with administrator access could not delete them?</t>
        </is>
      </c>
      <c r="D43" s="12" t="inlineStr">
        <is>
          <t>Ransomware deletes backups first. If your backup sits on the same network with the same admin accounts, you do not have a backup.</t>
        </is>
      </c>
      <c r="E43" s="13" t="n"/>
      <c r="F43" s="13" t="n"/>
      <c r="G43" s="14" t="inlineStr">
        <is>
          <t>Yes</t>
        </is>
      </c>
      <c r="H43" s="14">
        <f>IF($G43="Not applicable","-",IF(OR($E43="",$F43=""),"",IF(OR($E43="No",$E43="Don't know"),"Control gap",IF($E43="Partly","Partial",IF(OR($F43="No",$F43="Don't know"),"Cannot evidence",IF($F43="Yes, with some effort","Evidence slow","OK"))))))</f>
        <v/>
      </c>
      <c r="I43" s="14">
        <f>IF($G43="Not applicable",0,IF($H43="Control gap",3*3,IF($H43="Partial",3*2,IF($H43="Cannot evidence",3*2,IF($H43="Evidence slow",3*1,0)))))</f>
        <v/>
      </c>
      <c r="J43" s="9">
        <f>$I43*1000-ROW()</f>
        <v/>
      </c>
    </row>
    <row r="44" ht="42" customHeight="1">
      <c r="A44" s="10" t="n">
        <v>43</v>
      </c>
      <c r="B44" s="11" t="inlineStr">
        <is>
          <t>6. Protecting your information</t>
        </is>
      </c>
      <c r="C44" s="12" t="inlineStr">
        <is>
          <t>Has anyone actually restored from backup in the last twelve months to check it works?</t>
        </is>
      </c>
      <c r="D44" s="12" t="inlineStr">
        <is>
          <t>A backup that has never been restored is an assumption. Successful backup job reports are not evidence of restorability.</t>
        </is>
      </c>
      <c r="E44" s="13" t="n"/>
      <c r="F44" s="13" t="n"/>
      <c r="G44" s="14" t="inlineStr">
        <is>
          <t>Yes</t>
        </is>
      </c>
      <c r="H44" s="14">
        <f>IF($G44="Not applicable","-",IF(OR($E44="",$F44=""),"",IF(OR($E44="No",$E44="Don't know"),"Control gap",IF($E44="Partly","Partial",IF(OR($F44="No",$F44="Don't know"),"Cannot evidence",IF($F44="Yes, with some effort","Evidence slow","OK"))))))</f>
        <v/>
      </c>
      <c r="I44" s="14">
        <f>IF($G44="Not applicable",0,IF($H44="Control gap",3*3,IF($H44="Partial",3*2,IF($H44="Cannot evidence",3*2,IF($H44="Evidence slow",3*1,0)))))</f>
        <v/>
      </c>
      <c r="J44" s="9">
        <f>$I44*1000-ROW()</f>
        <v/>
      </c>
    </row>
    <row r="45" ht="42" customHeight="1">
      <c r="A45" s="10" t="n">
        <v>44</v>
      </c>
      <c r="B45" s="11" t="inlineStr">
        <is>
          <t>6. Protecting your information</t>
        </is>
      </c>
      <c r="C45" s="12" t="inlineStr">
        <is>
          <t>Is your cloud file storage set up to stop files being shared publicly by accident?</t>
        </is>
      </c>
      <c r="D45" s="12" t="inlineStr">
        <is>
          <t>One wrong sharing setting exposes a folder to anyone with the link, indefinitely and silently.</t>
        </is>
      </c>
      <c r="E45" s="13" t="n"/>
      <c r="F45" s="13" t="n"/>
      <c r="G45" s="14" t="inlineStr">
        <is>
          <t>Yes</t>
        </is>
      </c>
      <c r="H45" s="14">
        <f>IF($G45="Not applicable","-",IF(OR($E45="",$F45=""),"",IF(OR($E45="No",$E45="Don't know"),"Control gap",IF($E45="Partly","Partial",IF(OR($F45="No",$F45="Don't know"),"Cannot evidence",IF($F45="Yes, with some effort","Evidence slow","OK"))))))</f>
        <v/>
      </c>
      <c r="I45" s="14">
        <f>IF($G45="Not applicable",0,IF($H45="Control gap",3*3,IF($H45="Partial",3*2,IF($H45="Cannot evidence",3*2,IF($H45="Evidence slow",3*1,0)))))</f>
        <v/>
      </c>
      <c r="J45" s="9">
        <f>$I45*1000-ROW()</f>
        <v/>
      </c>
    </row>
    <row r="46" ht="42" customHeight="1">
      <c r="A46" s="10" t="n">
        <v>45</v>
      </c>
      <c r="B46" s="11" t="inlineStr">
        <is>
          <t>6. Protecting your information</t>
        </is>
      </c>
      <c r="C46" s="12" t="inlineStr">
        <is>
          <t>If you hold data for different customers or sites, is it properly separated?</t>
        </is>
      </c>
      <c r="D46" s="12" t="inlineStr">
        <is>
          <t>Cross-contamination between clients or divisions is a contractual breach and the kind of thing a customer auditor finds quickly.</t>
        </is>
      </c>
      <c r="E46" s="13" t="n"/>
      <c r="F46" s="13" t="n"/>
      <c r="G46" s="14" t="inlineStr">
        <is>
          <t>Yes</t>
        </is>
      </c>
      <c r="H46" s="14">
        <f>IF($G46="Not applicable","-",IF(OR($E46="",$F46=""),"",IF(OR($E46="No",$E46="Don't know"),"Control gap",IF($E46="Partly","Partial",IF(OR($F46="No",$F46="Don't know"),"Cannot evidence",IF($F46="Yes, with some effort","Evidence slow","OK"))))))</f>
        <v/>
      </c>
      <c r="I46" s="14">
        <f>IF($G46="Not applicable",0,IF($H46="Control gap",3*3,IF($H46="Partial",3*2,IF($H46="Cannot evidence",3*2,IF($H46="Evidence slow",3*1,0)))))</f>
        <v/>
      </c>
      <c r="J46" s="9">
        <f>$I46*1000-ROW()</f>
        <v/>
      </c>
    </row>
    <row r="47" ht="42" customHeight="1">
      <c r="A47" s="10" t="n">
        <v>46</v>
      </c>
      <c r="B47" s="11" t="inlineStr">
        <is>
          <t>6. Protecting your information</t>
        </is>
      </c>
      <c r="C47" s="12" t="inlineStr">
        <is>
          <t>Do you delete data when you no longer need it, on a defined basis?</t>
        </is>
      </c>
      <c r="D47" s="12" t="inlineStr">
        <is>
          <t>Data you have deleted cannot be stolen. Most businesses keep everything forever by default.</t>
        </is>
      </c>
      <c r="E47" s="13" t="n"/>
      <c r="F47" s="13" t="n"/>
      <c r="G47" s="14" t="inlineStr">
        <is>
          <t>Yes</t>
        </is>
      </c>
      <c r="H47" s="14">
        <f>IF($G47="Not applicable","-",IF(OR($E47="",$F47=""),"",IF(OR($E47="No",$E47="Don't know"),"Control gap",IF($E47="Partly","Partial",IF(OR($F47="No",$F47="Don't know"),"Cannot evidence",IF($F47="Yes, with some effort","Evidence slow","OK"))))))</f>
        <v/>
      </c>
      <c r="I47" s="14">
        <f>IF($G47="Not applicable",0,IF($H47="Control gap",2*3,IF($H47="Partial",2*2,IF($H47="Cannot evidence",2*2,IF($H47="Evidence slow",2*1,0)))))</f>
        <v/>
      </c>
      <c r="J47" s="9">
        <f>$I47*1000-ROW()</f>
        <v/>
      </c>
    </row>
    <row r="48" ht="42" customHeight="1">
      <c r="A48" s="10" t="n">
        <v>47</v>
      </c>
      <c r="B48" s="11" t="inlineStr">
        <is>
          <t>6. Protecting your information</t>
        </is>
      </c>
      <c r="C48" s="12" t="inlineStr">
        <is>
          <t>Do you know which country your business data is physically stored in?</t>
        </is>
      </c>
      <c r="D48" s="12" t="inlineStr">
        <is>
          <t>It affects your data protection obligations, and usually only the IT provider knows the answer.</t>
        </is>
      </c>
      <c r="E48" s="13" t="n"/>
      <c r="F48" s="13" t="n"/>
      <c r="G48" s="14" t="inlineStr">
        <is>
          <t>Yes</t>
        </is>
      </c>
      <c r="H48" s="14">
        <f>IF($G48="Not applicable","-",IF(OR($E48="",$F48=""),"",IF(OR($E48="No",$E48="Don't know"),"Control gap",IF($E48="Partly","Partial",IF(OR($F48="No",$F48="Don't know"),"Cannot evidence",IF($F48="Yes, with some effort","Evidence slow","OK"))))))</f>
        <v/>
      </c>
      <c r="I48" s="14">
        <f>IF($G48="Not applicable",0,IF($H48="Control gap",2*3,IF($H48="Partial",2*2,IF($H48="Cannot evidence",2*2,IF($H48="Evidence slow",2*1,0)))))</f>
        <v/>
      </c>
      <c r="J48" s="9">
        <f>$I48*1000-ROW()</f>
        <v/>
      </c>
    </row>
    <row r="49" ht="42" customHeight="1">
      <c r="A49" s="10" t="n">
        <v>48</v>
      </c>
      <c r="B49" s="11" t="inlineStr">
        <is>
          <t>6. Protecting your information</t>
        </is>
      </c>
      <c r="C49" s="12" t="inlineStr">
        <is>
          <t>Are paper records containing customer or staff information stored securely and destroyed properly?</t>
        </is>
      </c>
      <c r="D49" s="12" t="inlineStr">
        <is>
          <t>Physical records are forgotten in digital assessments and are the easiest thing to walk out with.</t>
        </is>
      </c>
      <c r="E49" s="13" t="n"/>
      <c r="F49" s="13" t="n"/>
      <c r="G49" s="14" t="inlineStr">
        <is>
          <t>Yes</t>
        </is>
      </c>
      <c r="H49" s="14">
        <f>IF($G49="Not applicable","-",IF(OR($E49="",$F49=""),"",IF(OR($E49="No",$E49="Don't know"),"Control gap",IF($E49="Partly","Partial",IF(OR($F49="No",$F49="Don't know"),"Cannot evidence",IF($F49="Yes, with some effort","Evidence slow","OK"))))))</f>
        <v/>
      </c>
      <c r="I49" s="14">
        <f>IF($G49="Not applicable",0,IF($H49="Control gap",2*3,IF($H49="Partial",2*2,IF($H49="Cannot evidence",2*2,IF($H49="Evidence slow",2*1,0)))))</f>
        <v/>
      </c>
      <c r="J49" s="9">
        <f>$I49*1000-ROW()</f>
        <v/>
      </c>
    </row>
    <row r="50" ht="42" customHeight="1">
      <c r="A50" s="10" t="n">
        <v>49</v>
      </c>
      <c r="B50" s="11" t="inlineStr">
        <is>
          <t>7. Card payments and customer data</t>
        </is>
      </c>
      <c r="C50" s="12" t="inlineStr">
        <is>
          <t>Do you take card payments, and do you know what your card processor requires of you?</t>
        </is>
      </c>
      <c r="D50" s="12" t="inlineStr">
        <is>
          <t>Card industry requirements are contractual, enforced by your acquirer, and carry real financial penalties.</t>
        </is>
      </c>
      <c r="E50" s="13" t="n"/>
      <c r="F50" s="13" t="n"/>
      <c r="G50" s="14">
        <f>IF('About Your Business'!$C$9="No","Not applicable","Yes")</f>
        <v/>
      </c>
      <c r="H50" s="14">
        <f>IF($G50="Not applicable","-",IF(OR($E50="",$F50=""),"",IF(OR($E50="No",$E50="Don't know"),"Control gap",IF($E50="Partly","Partial",IF(OR($F50="No",$F50="Don't know"),"Cannot evidence",IF($F50="Yes, with some effort","Evidence slow","OK"))))))</f>
        <v/>
      </c>
      <c r="I50" s="14">
        <f>IF($G50="Not applicable",0,IF($H50="Control gap",3*3,IF($H50="Partial",3*2,IF($H50="Cannot evidence",3*2,IF($H50="Evidence slow",3*1,0)))))</f>
        <v/>
      </c>
      <c r="J50" s="9">
        <f>$I50*1000-ROW()</f>
        <v/>
      </c>
    </row>
    <row r="51" ht="42" customHeight="1">
      <c r="A51" s="10" t="n">
        <v>50</v>
      </c>
      <c r="B51" s="11" t="inlineStr">
        <is>
          <t>7. Card payments and customer data</t>
        </is>
      </c>
      <c r="C51" s="12" t="inlineStr">
        <is>
          <t>Are your payment terminals and point-of-sale systems kept updated by someone specific?</t>
        </is>
      </c>
      <c r="D51" s="12" t="inlineStr">
        <is>
          <t>Till systems are often forgotten in patching because they are treated as equipment rather than computers.</t>
        </is>
      </c>
      <c r="E51" s="13" t="n"/>
      <c r="F51" s="13" t="n"/>
      <c r="G51" s="14">
        <f>IF('About Your Business'!$C$9="No","Not applicable","Yes")</f>
        <v/>
      </c>
      <c r="H51" s="14">
        <f>IF($G51="Not applicable","-",IF(OR($E51="",$F51=""),"",IF(OR($E51="No",$E51="Don't know"),"Control gap",IF($E51="Partly","Partial",IF(OR($F51="No",$F51="Don't know"),"Cannot evidence",IF($F51="Yes, with some effort","Evidence slow","OK"))))))</f>
        <v/>
      </c>
      <c r="I51" s="14">
        <f>IF($G51="Not applicable",0,IF($H51="Control gap",3*3,IF($H51="Partial",3*2,IF($H51="Cannot evidence",3*2,IF($H51="Evidence slow",3*1,0)))))</f>
        <v/>
      </c>
      <c r="J51" s="9">
        <f>$I51*1000-ROW()</f>
        <v/>
      </c>
    </row>
    <row r="52" ht="42" customHeight="1">
      <c r="A52" s="10" t="n">
        <v>51</v>
      </c>
      <c r="B52" s="11" t="inlineStr">
        <is>
          <t>7. Card payments and customer data</t>
        </is>
      </c>
      <c r="C52" s="12" t="inlineStr">
        <is>
          <t>Are your tills and payment systems separated on the network from general office computers?</t>
        </is>
      </c>
      <c r="D52" s="12" t="inlineStr">
        <is>
          <t>A compromised back-office PC should not be able to reach the payment environment. Flat networks are common and dangerous.</t>
        </is>
      </c>
      <c r="E52" s="13" t="n"/>
      <c r="F52" s="13" t="n"/>
      <c r="G52" s="14">
        <f>IF('About Your Business'!$C$9="No","Not applicable","Yes")</f>
        <v/>
      </c>
      <c r="H52" s="14">
        <f>IF($G52="Not applicable","-",IF(OR($E52="",$F52=""),"",IF(OR($E52="No",$E52="Don't know"),"Control gap",IF($E52="Partly","Partial",IF(OR($F52="No",$F52="Don't know"),"Cannot evidence",IF($F52="Yes, with some effort","Evidence slow","OK"))))))</f>
        <v/>
      </c>
      <c r="I52" s="14">
        <f>IF($G52="Not applicable",0,IF($H52="Control gap",3*3,IF($H52="Partial",3*2,IF($H52="Cannot evidence",3*2,IF($H52="Evidence slow",3*1,0)))))</f>
        <v/>
      </c>
      <c r="J52" s="9">
        <f>$I52*1000-ROW()</f>
        <v/>
      </c>
    </row>
    <row r="53" ht="42" customHeight="1">
      <c r="A53" s="10" t="n">
        <v>52</v>
      </c>
      <c r="B53" s="11" t="inlineStr">
        <is>
          <t>7. Card payments and customer data</t>
        </is>
      </c>
      <c r="C53" s="12" t="inlineStr">
        <is>
          <t>Do you store card numbers anywhere, including in emails, order notes or call recordings?</t>
        </is>
      </c>
      <c r="D53" s="12" t="inlineStr">
        <is>
          <t>Stored card data massively increases your obligations and your exposure. Most businesses store it without realising.</t>
        </is>
      </c>
      <c r="E53" s="13" t="n"/>
      <c r="F53" s="13" t="n"/>
      <c r="G53" s="14">
        <f>IF('About Your Business'!$C$9="No","Not applicable","Yes")</f>
        <v/>
      </c>
      <c r="H53" s="14">
        <f>IF($G53="Not applicable","-",IF(OR($E53="",$F53=""),"",IF(OR($E53="No",$E53="Don't know"),"Control gap",IF($E53="Partly","Partial",IF(OR($F53="No",$F53="Don't know"),"Cannot evidence",IF($F53="Yes, with some effort","Evidence slow","OK"))))))</f>
        <v/>
      </c>
      <c r="I53" s="14">
        <f>IF($G53="Not applicable",0,IF($H53="Control gap",3*3,IF($H53="Partial",3*2,IF($H53="Cannot evidence",3*2,IF($H53="Evidence slow",3*1,0)))))</f>
        <v/>
      </c>
      <c r="J53" s="9">
        <f>$I53*1000-ROW()</f>
        <v/>
      </c>
    </row>
    <row r="54" ht="42" customHeight="1">
      <c r="A54" s="10" t="n">
        <v>53</v>
      </c>
      <c r="B54" s="11" t="inlineStr">
        <is>
          <t>7. Card payments and customer data</t>
        </is>
      </c>
      <c r="C54" s="12" t="inlineStr">
        <is>
          <t>If you run a loyalty scheme, do you know what data it holds and who can reach it?</t>
        </is>
      </c>
      <c r="D54" s="12" t="inlineStr">
        <is>
          <t>Loyalty databases hold identity and purchase history, are attractive to attackers, and are often run by a third party.</t>
        </is>
      </c>
      <c r="E54" s="13" t="n"/>
      <c r="F54" s="13" t="n"/>
      <c r="G54" s="14" t="inlineStr">
        <is>
          <t>Yes</t>
        </is>
      </c>
      <c r="H54" s="14">
        <f>IF($G54="Not applicable","-",IF(OR($E54="",$F54=""),"",IF(OR($E54="No",$E54="Don't know"),"Control gap",IF($E54="Partly","Partial",IF(OR($F54="No",$F54="Don't know"),"Cannot evidence",IF($F54="Yes, with some effort","Evidence slow","OK"))))))</f>
        <v/>
      </c>
      <c r="I54" s="14">
        <f>IF($G54="Not applicable",0,IF($H54="Control gap",2*3,IF($H54="Partial",2*2,IF($H54="Cannot evidence",2*2,IF($H54="Evidence slow",2*1,0)))))</f>
        <v/>
      </c>
      <c r="J54" s="9">
        <f>$I54*1000-ROW()</f>
        <v/>
      </c>
    </row>
    <row r="55" ht="42" customHeight="1">
      <c r="A55" s="10" t="n">
        <v>54</v>
      </c>
      <c r="B55" s="11" t="inlineStr">
        <is>
          <t>7. Card payments and customer data</t>
        </is>
      </c>
      <c r="C55" s="12" t="inlineStr">
        <is>
          <t>Are payment terminals checked physically for tampering?</t>
        </is>
      </c>
      <c r="D55" s="12" t="inlineStr">
        <is>
          <t>Skimming devices are fitted in seconds in a busy store. Nobody notices unless someone is looking.</t>
        </is>
      </c>
      <c r="E55" s="13" t="n"/>
      <c r="F55" s="13" t="n"/>
      <c r="G55" s="14">
        <f>IF('About Your Business'!$C$9="No","Not applicable","Yes")</f>
        <v/>
      </c>
      <c r="H55" s="14">
        <f>IF($G55="Not applicable","-",IF(OR($E55="",$F55=""),"",IF(OR($E55="No",$E55="Don't know"),"Control gap",IF($E55="Partly","Partial",IF(OR($F55="No",$F55="Don't know"),"Cannot evidence",IF($F55="Yes, with some effort","Evidence slow","OK"))))))</f>
        <v/>
      </c>
      <c r="I55" s="14">
        <f>IF($G55="Not applicable",0,IF($H55="Control gap",2*3,IF($H55="Partial",2*2,IF($H55="Cannot evidence",2*2,IF($H55="Evidence slow",2*1,0)))))</f>
        <v/>
      </c>
      <c r="J55" s="9">
        <f>$I55*1000-ROW()</f>
        <v/>
      </c>
    </row>
    <row r="56" ht="42" customHeight="1">
      <c r="A56" s="10" t="n">
        <v>55</v>
      </c>
      <c r="B56" s="11" t="inlineStr">
        <is>
          <t>8. Keeping systems protected</t>
        </is>
      </c>
      <c r="C56" s="12" t="inlineStr">
        <is>
          <t>Are security updates applied to computers on a regular, checked basis?</t>
        </is>
      </c>
      <c r="D56" s="12" t="inlineStr">
        <is>
          <t>Ask for the percentage, not a yes. 'We patch monthly' and '82% of devices are current' are different answers.</t>
        </is>
      </c>
      <c r="E56" s="13" t="n"/>
      <c r="F56" s="13" t="n"/>
      <c r="G56" s="14" t="inlineStr">
        <is>
          <t>Yes</t>
        </is>
      </c>
      <c r="H56" s="14">
        <f>IF($G56="Not applicable","-",IF(OR($E56="",$F56=""),"",IF(OR($E56="No",$E56="Don't know"),"Control gap",IF($E56="Partly","Partial",IF(OR($F56="No",$F56="Don't know"),"Cannot evidence",IF($F56="Yes, with some effort","Evidence slow","OK"))))))</f>
        <v/>
      </c>
      <c r="I56" s="14">
        <f>IF($G56="Not applicable",0,IF($H56="Control gap",3*3,IF($H56="Partial",3*2,IF($H56="Cannot evidence",3*2,IF($H56="Evidence slow",3*1,0)))))</f>
        <v/>
      </c>
      <c r="J56" s="9">
        <f>$I56*1000-ROW()</f>
        <v/>
      </c>
    </row>
    <row r="57" ht="42" customHeight="1">
      <c r="A57" s="10" t="n">
        <v>56</v>
      </c>
      <c r="B57" s="11" t="inlineStr">
        <is>
          <t>8. Keeping systems protected</t>
        </is>
      </c>
      <c r="C57" s="12" t="inlineStr">
        <is>
          <t>Are critical security updates applied quickly rather than waiting for the next cycle?</t>
        </is>
      </c>
      <c r="D57" s="12" t="inlineStr">
        <is>
          <t>Serious flaws are exploited within days of becoming public.</t>
        </is>
      </c>
      <c r="E57" s="13" t="n"/>
      <c r="F57" s="13" t="n"/>
      <c r="G57" s="14" t="inlineStr">
        <is>
          <t>Yes</t>
        </is>
      </c>
      <c r="H57" s="14">
        <f>IF($G57="Not applicable","-",IF(OR($E57="",$F57=""),"",IF(OR($E57="No",$E57="Don't know"),"Control gap",IF($E57="Partly","Partial",IF(OR($F57="No",$F57="Don't know"),"Cannot evidence",IF($F57="Yes, with some effort","Evidence slow","OK"))))))</f>
        <v/>
      </c>
      <c r="I57" s="14">
        <f>IF($G57="Not applicable",0,IF($H57="Control gap",3*3,IF($H57="Partial",3*2,IF($H57="Cannot evidence",3*2,IF($H57="Evidence slow",3*1,0)))))</f>
        <v/>
      </c>
      <c r="J57" s="9">
        <f>$I57*1000-ROW()</f>
        <v/>
      </c>
    </row>
    <row r="58" ht="42" customHeight="1">
      <c r="A58" s="10" t="n">
        <v>57</v>
      </c>
      <c r="B58" s="11" t="inlineStr">
        <is>
          <t>8. Keeping systems protected</t>
        </is>
      </c>
      <c r="C58" s="12" t="inlineStr">
        <is>
          <t>Is anti-malware or endpoint protection installed on every device, with coverage checked?</t>
        </is>
      </c>
      <c r="D58" s="12" t="inlineStr">
        <is>
          <t>Licenses bought is not the same as software installed, which is not the same as devices reporting in.</t>
        </is>
      </c>
      <c r="E58" s="13" t="n"/>
      <c r="F58" s="13" t="n"/>
      <c r="G58" s="14" t="inlineStr">
        <is>
          <t>Yes</t>
        </is>
      </c>
      <c r="H58" s="14">
        <f>IF($G58="Not applicable","-",IF(OR($E58="",$F58=""),"",IF(OR($E58="No",$E58="Don't know"),"Control gap",IF($E58="Partly","Partial",IF(OR($F58="No",$F58="Don't know"),"Cannot evidence",IF($F58="Yes, with some effort","Evidence slow","OK"))))))</f>
        <v/>
      </c>
      <c r="I58" s="14">
        <f>IF($G58="Not applicable",0,IF($H58="Control gap",3*3,IF($H58="Partial",3*2,IF($H58="Cannot evidence",3*2,IF($H58="Evidence slow",3*1,0)))))</f>
        <v/>
      </c>
      <c r="J58" s="9">
        <f>$I58*1000-ROW()</f>
        <v/>
      </c>
    </row>
    <row r="59" ht="42" customHeight="1">
      <c r="A59" s="10" t="n">
        <v>58</v>
      </c>
      <c r="B59" s="11" t="inlineStr">
        <is>
          <t>8. Keeping systems protected</t>
        </is>
      </c>
      <c r="C59" s="12" t="inlineStr">
        <is>
          <t>Have default passwords been changed on routers, firewalls, cameras and other equipment?</t>
        </is>
      </c>
      <c r="D59" s="12" t="inlineStr">
        <is>
          <t>Default credentials for almost any device are published online.</t>
        </is>
      </c>
      <c r="E59" s="13" t="n"/>
      <c r="F59" s="13" t="n"/>
      <c r="G59" s="14" t="inlineStr">
        <is>
          <t>Yes</t>
        </is>
      </c>
      <c r="H59" s="14">
        <f>IF($G59="Not applicable","-",IF(OR($E59="",$F59=""),"",IF(OR($E59="No",$E59="Don't know"),"Control gap",IF($E59="Partly","Partial",IF(OR($F59="No",$F59="Don't know"),"Cannot evidence",IF($F59="Yes, with some effort","Evidence slow","OK"))))))</f>
        <v/>
      </c>
      <c r="I59" s="14">
        <f>IF($G59="Not applicable",0,IF($H59="Control gap",3*3,IF($H59="Partial",3*2,IF($H59="Cannot evidence",3*2,IF($H59="Evidence slow",3*1,0)))))</f>
        <v/>
      </c>
      <c r="J59" s="9">
        <f>$I59*1000-ROW()</f>
        <v/>
      </c>
    </row>
    <row r="60" ht="42" customHeight="1">
      <c r="A60" s="10" t="n">
        <v>59</v>
      </c>
      <c r="B60" s="11" t="inlineStr">
        <is>
          <t>8. Keeping systems protected</t>
        </is>
      </c>
      <c r="C60" s="12" t="inlineStr">
        <is>
          <t>Can staff install whatever software they like on their work computers?</t>
        </is>
      </c>
      <c r="D60" s="12" t="inlineStr">
        <is>
          <t>Unrestricted installation is how most malware arrives and how unlicensed software accumulates.</t>
        </is>
      </c>
      <c r="E60" s="13" t="n"/>
      <c r="F60" s="13" t="n"/>
      <c r="G60" s="14" t="inlineStr">
        <is>
          <t>Yes</t>
        </is>
      </c>
      <c r="H60" s="14">
        <f>IF($G60="Not applicable","-",IF(OR($E60="",$F60=""),"",IF(OR($E60="No",$E60="Don't know"),"Control gap",IF($E60="Partly","Partial",IF(OR($F60="No",$F60="Don't know"),"Cannot evidence",IF($F60="Yes, with some effort","Evidence slow","OK"))))))</f>
        <v/>
      </c>
      <c r="I60" s="14">
        <f>IF($G60="Not applicable",0,IF($H60="Control gap",3*3,IF($H60="Partial",3*2,IF($H60="Cannot evidence",3*2,IF($H60="Evidence slow",3*1,0)))))</f>
        <v/>
      </c>
      <c r="J60" s="9">
        <f>$I60*1000-ROW()</f>
        <v/>
      </c>
    </row>
    <row r="61" ht="42" customHeight="1">
      <c r="A61" s="10" t="n">
        <v>60</v>
      </c>
      <c r="B61" s="11" t="inlineStr">
        <is>
          <t>8. Keeping systems protected</t>
        </is>
      </c>
      <c r="C61" s="12" t="inlineStr">
        <is>
          <t>Is your email set up so that others cannot easily send messages pretending to be your business?</t>
        </is>
      </c>
      <c r="D61" s="12" t="inlineStr">
        <is>
          <t>Your customers and suppliers receive the fake invoices. The damage lands on your reputation.</t>
        </is>
      </c>
      <c r="E61" s="13" t="n"/>
      <c r="F61" s="13" t="n"/>
      <c r="G61" s="14" t="inlineStr">
        <is>
          <t>Yes</t>
        </is>
      </c>
      <c r="H61" s="14">
        <f>IF($G61="Not applicable","-",IF(OR($E61="",$F61=""),"",IF(OR($E61="No",$E61="Don't know"),"Control gap",IF($E61="Partly","Partial",IF(OR($F61="No",$F61="Don't know"),"Cannot evidence",IF($F61="Yes, with some effort","Evidence slow","OK"))))))</f>
        <v/>
      </c>
      <c r="I61" s="14">
        <f>IF($G61="Not applicable",0,IF($H61="Control gap",3*3,IF($H61="Partial",3*2,IF($H61="Cannot evidence",3*2,IF($H61="Evidence slow",3*1,0)))))</f>
        <v/>
      </c>
      <c r="J61" s="9">
        <f>$I61*1000-ROW()</f>
        <v/>
      </c>
    </row>
    <row r="62" ht="42" customHeight="1">
      <c r="A62" s="10" t="n">
        <v>61</v>
      </c>
      <c r="B62" s="11" t="inlineStr">
        <is>
          <t>8. Keeping systems protected</t>
        </is>
      </c>
      <c r="C62" s="12" t="inlineStr">
        <is>
          <t>Is your guest or customer wifi separated from the network your business systems run on?</t>
        </is>
      </c>
      <c r="D62" s="12" t="inlineStr">
        <is>
          <t>Shared wifi puts anyone in your car park on the same network as your systems.</t>
        </is>
      </c>
      <c r="E62" s="13" t="n"/>
      <c r="F62" s="13" t="n"/>
      <c r="G62" s="14">
        <f>IF('About Your Business'!$C$8&gt;1,"Yes","Check")</f>
        <v/>
      </c>
      <c r="H62" s="14">
        <f>IF($G62="Not applicable","-",IF(OR($E62="",$F62=""),"",IF(OR($E62="No",$E62="Don't know"),"Control gap",IF($E62="Partly","Partial",IF(OR($F62="No",$F62="Don't know"),"Cannot evidence",IF($F62="Yes, with some effort","Evidence slow","OK"))))))</f>
        <v/>
      </c>
      <c r="I62" s="14">
        <f>IF($G62="Not applicable",0,IF($H62="Control gap",3*3,IF($H62="Partial",3*2,IF($H62="Cannot evidence",3*2,IF($H62="Evidence slow",3*1,0)))))</f>
        <v/>
      </c>
      <c r="J62" s="9">
        <f>$I62*1000-ROW()</f>
        <v/>
      </c>
    </row>
    <row r="63" ht="42" customHeight="1">
      <c r="A63" s="10" t="n">
        <v>62</v>
      </c>
      <c r="B63" s="11" t="inlineStr">
        <is>
          <t>8. Keeping systems protected</t>
        </is>
      </c>
      <c r="C63" s="12" t="inlineStr">
        <is>
          <t>Do you have a firewall, and has anyone reviewed its rules in the last year?</t>
        </is>
      </c>
      <c r="D63" s="12" t="inlineStr">
        <is>
          <t>Firewall rules accumulate. Old rules opened for a project ten years ago are still letting traffic through.</t>
        </is>
      </c>
      <c r="E63" s="13" t="n"/>
      <c r="F63" s="13" t="n"/>
      <c r="G63" s="14" t="inlineStr">
        <is>
          <t>Yes</t>
        </is>
      </c>
      <c r="H63" s="14">
        <f>IF($G63="Not applicable","-",IF(OR($E63="",$F63=""),"",IF(OR($E63="No",$E63="Don't know"),"Control gap",IF($E63="Partly","Partial",IF(OR($F63="No",$F63="Don't know"),"Cannot evidence",IF($F63="Yes, with some effort","Evidence slow","OK"))))))</f>
        <v/>
      </c>
      <c r="I63" s="14">
        <f>IF($G63="Not applicable",0,IF($H63="Control gap",2*3,IF($H63="Partial",2*2,IF($H63="Cannot evidence",2*2,IF($H63="Evidence slow",2*1,0)))))</f>
        <v/>
      </c>
      <c r="J63" s="9">
        <f>$I63*1000-ROW()</f>
        <v/>
      </c>
    </row>
    <row r="64" ht="42" customHeight="1">
      <c r="A64" s="10" t="n">
        <v>63</v>
      </c>
      <c r="B64" s="11" t="inlineStr">
        <is>
          <t>9. Would you notice</t>
        </is>
      </c>
      <c r="C64" s="12" t="inlineStr">
        <is>
          <t>Is anyone actually watching for security alerts, and do you know during which hours?</t>
        </is>
      </c>
      <c r="D64" s="12" t="inlineStr">
        <is>
          <t>'Our provider monitors it' is worth checking against the contract. Very often there is no monitoring obligation in it at all.</t>
        </is>
      </c>
      <c r="E64" s="13" t="n"/>
      <c r="F64" s="13" t="n"/>
      <c r="G64" s="14" t="inlineStr">
        <is>
          <t>Yes</t>
        </is>
      </c>
      <c r="H64" s="14">
        <f>IF($G64="Not applicable","-",IF(OR($E64="",$F64=""),"",IF(OR($E64="No",$E64="Don't know"),"Control gap",IF($E64="Partly","Partial",IF(OR($F64="No",$F64="Don't know"),"Cannot evidence",IF($F64="Yes, with some effort","Evidence slow","OK"))))))</f>
        <v/>
      </c>
      <c r="I64" s="14">
        <f>IF($G64="Not applicable",0,IF($H64="Control gap",3*3,IF($H64="Partial",3*2,IF($H64="Cannot evidence",3*2,IF($H64="Evidence slow",3*1,0)))))</f>
        <v/>
      </c>
      <c r="J64" s="9">
        <f>$I64*1000-ROW()</f>
        <v/>
      </c>
    </row>
    <row r="65" ht="42" customHeight="1">
      <c r="A65" s="10" t="n">
        <v>64</v>
      </c>
      <c r="B65" s="11" t="inlineStr">
        <is>
          <t>9. Would you notice</t>
        </is>
      </c>
      <c r="C65" s="12" t="inlineStr">
        <is>
          <t>Would you be told if someone signed in to a staff account from another country?</t>
        </is>
      </c>
      <c r="D65" s="12" t="inlineStr">
        <is>
          <t>This is the cheapest detection available and it is usually switched off.</t>
        </is>
      </c>
      <c r="E65" s="13" t="n"/>
      <c r="F65" s="13" t="n"/>
      <c r="G65" s="14" t="inlineStr">
        <is>
          <t>Yes</t>
        </is>
      </c>
      <c r="H65" s="14">
        <f>IF($G65="Not applicable","-",IF(OR($E65="",$F65=""),"",IF(OR($E65="No",$E65="Don't know"),"Control gap",IF($E65="Partly","Partial",IF(OR($F65="No",$F65="Don't know"),"Cannot evidence",IF($F65="Yes, with some effort","Evidence slow","OK"))))))</f>
        <v/>
      </c>
      <c r="I65" s="14">
        <f>IF($G65="Not applicable",0,IF($H65="Control gap",3*3,IF($H65="Partial",3*2,IF($H65="Cannot evidence",3*2,IF($H65="Evidence slow",3*1,0)))))</f>
        <v/>
      </c>
      <c r="J65" s="9">
        <f>$I65*1000-ROW()</f>
        <v/>
      </c>
    </row>
    <row r="66" ht="42" customHeight="1">
      <c r="A66" s="10" t="n">
        <v>65</v>
      </c>
      <c r="B66" s="11" t="inlineStr">
        <is>
          <t>9. Would you notice</t>
        </is>
      </c>
      <c r="C66" s="12" t="inlineStr">
        <is>
          <t>Would you know if someone quietly set up a rule to forward a mailbox to an outside address?</t>
        </is>
      </c>
      <c r="D66" s="12" t="inlineStr">
        <is>
          <t>This is how attackers stay inside a mailbox after a compromise. It runs silently for months.</t>
        </is>
      </c>
      <c r="E66" s="13" t="n"/>
      <c r="F66" s="13" t="n"/>
      <c r="G66" s="14" t="inlineStr">
        <is>
          <t>Yes</t>
        </is>
      </c>
      <c r="H66" s="14">
        <f>IF($G66="Not applicable","-",IF(OR($E66="",$F66=""),"",IF(OR($E66="No",$E66="Don't know"),"Control gap",IF($E66="Partly","Partial",IF(OR($F66="No",$F66="Don't know"),"Cannot evidence",IF($F66="Yes, with some effort","Evidence slow","OK"))))))</f>
        <v/>
      </c>
      <c r="I66" s="14">
        <f>IF($G66="Not applicable",0,IF($H66="Control gap",3*3,IF($H66="Partial",3*2,IF($H66="Cannot evidence",3*2,IF($H66="Evidence slow",3*1,0)))))</f>
        <v/>
      </c>
      <c r="J66" s="9">
        <f>$I66*1000-ROW()</f>
        <v/>
      </c>
    </row>
    <row r="67" ht="42" customHeight="1">
      <c r="A67" s="10" t="n">
        <v>66</v>
      </c>
      <c r="B67" s="11" t="inlineStr">
        <is>
          <t>9. Would you notice</t>
        </is>
      </c>
      <c r="C67" s="12" t="inlineStr">
        <is>
          <t>Would you be told if a new administrator account was created?</t>
        </is>
      </c>
      <c r="D67" s="12" t="inlineStr">
        <is>
          <t>Creating a new admin account is the first thing an attacker does to keep access.</t>
        </is>
      </c>
      <c r="E67" s="13" t="n"/>
      <c r="F67" s="13" t="n"/>
      <c r="G67" s="14" t="inlineStr">
        <is>
          <t>Yes</t>
        </is>
      </c>
      <c r="H67" s="14">
        <f>IF($G67="Not applicable","-",IF(OR($E67="",$F67=""),"",IF(OR($E67="No",$E67="Don't know"),"Control gap",IF($E67="Partly","Partial",IF(OR($F67="No",$F67="Don't know"),"Cannot evidence",IF($F67="Yes, with some effort","Evidence slow","OK"))))))</f>
        <v/>
      </c>
      <c r="I67" s="14">
        <f>IF($G67="Not applicable",0,IF($H67="Control gap",3*3,IF($H67="Partial",3*2,IF($H67="Cannot evidence",3*2,IF($H67="Evidence slow",3*1,0)))))</f>
        <v/>
      </c>
      <c r="J67" s="9">
        <f>$I67*1000-ROW()</f>
        <v/>
      </c>
    </row>
    <row r="68" ht="42" customHeight="1">
      <c r="A68" s="10" t="n">
        <v>67</v>
      </c>
      <c r="B68" s="11" t="inlineStr">
        <is>
          <t>9. Would you notice</t>
        </is>
      </c>
      <c r="C68" s="12" t="inlineStr">
        <is>
          <t>Are you told when a backup fails?</t>
        </is>
      </c>
      <c r="D68" s="12" t="inlineStr">
        <is>
          <t>Backups fail quietly. The failure is usually discovered at the moment the backup is needed.</t>
        </is>
      </c>
      <c r="E68" s="13" t="n"/>
      <c r="F68" s="13" t="n"/>
      <c r="G68" s="14" t="inlineStr">
        <is>
          <t>Yes</t>
        </is>
      </c>
      <c r="H68" s="14">
        <f>IF($G68="Not applicable","-",IF(OR($E68="",$F68=""),"",IF(OR($E68="No",$E68="Don't know"),"Control gap",IF($E68="Partly","Partial",IF(OR($F68="No",$F68="Don't know"),"Cannot evidence",IF($F68="Yes, with some effort","Evidence slow","OK"))))))</f>
        <v/>
      </c>
      <c r="I68" s="14">
        <f>IF($G68="Not applicable",0,IF($H68="Control gap",3*3,IF($H68="Partial",3*2,IF($H68="Cannot evidence",3*2,IF($H68="Evidence slow",3*1,0)))))</f>
        <v/>
      </c>
      <c r="J68" s="9">
        <f>$I68*1000-ROW()</f>
        <v/>
      </c>
    </row>
    <row r="69" ht="42" customHeight="1">
      <c r="A69" s="10" t="n">
        <v>68</v>
      </c>
      <c r="B69" s="11" t="inlineStr">
        <is>
          <t>9. Would you notice</t>
        </is>
      </c>
      <c r="C69" s="12" t="inlineStr">
        <is>
          <t>How far back do your system records go, could you investigate something you discovered six months late?</t>
        </is>
      </c>
      <c r="D69" s="12" t="inlineStr">
        <is>
          <t>Most cloud services keep 90 days by default. Breaches are typically discovered much later than that.</t>
        </is>
      </c>
      <c r="E69" s="13" t="n"/>
      <c r="F69" s="13" t="n"/>
      <c r="G69" s="14" t="inlineStr">
        <is>
          <t>Yes</t>
        </is>
      </c>
      <c r="H69" s="14">
        <f>IF($G69="Not applicable","-",IF(OR($E69="",$F69=""),"",IF(OR($E69="No",$E69="Don't know"),"Control gap",IF($E69="Partly","Partial",IF(OR($F69="No",$F69="Don't know"),"Cannot evidence",IF($F69="Yes, with some effort","Evidence slow","OK"))))))</f>
        <v/>
      </c>
      <c r="I69" s="14">
        <f>IF($G69="Not applicable",0,IF($H69="Control gap",3*3,IF($H69="Partial",3*2,IF($H69="Cannot evidence",3*2,IF($H69="Evidence slow",3*1,0)))))</f>
        <v/>
      </c>
      <c r="J69" s="9">
        <f>$I69*1000-ROW()</f>
        <v/>
      </c>
    </row>
    <row r="70" ht="42" customHeight="1">
      <c r="A70" s="10" t="n">
        <v>69</v>
      </c>
      <c r="B70" s="11" t="inlineStr">
        <is>
          <t>9. Would you notice</t>
        </is>
      </c>
      <c r="C70" s="12" t="inlineStr">
        <is>
          <t>If alerts are being generated, is anyone able to keep up with them?</t>
        </is>
      </c>
      <c r="D70" s="12" t="inlineStr">
        <is>
          <t>Alerts nobody reads are the same as no alerts, but with the cost.</t>
        </is>
      </c>
      <c r="E70" s="13" t="n"/>
      <c r="F70" s="13" t="n"/>
      <c r="G70" s="14" t="inlineStr">
        <is>
          <t>Yes</t>
        </is>
      </c>
      <c r="H70" s="14">
        <f>IF($G70="Not applicable","-",IF(OR($E70="",$F70=""),"",IF(OR($E70="No",$E70="Don't know"),"Control gap",IF($E70="Partly","Partial",IF(OR($F70="No",$F70="Don't know"),"Cannot evidence",IF($F70="Yes, with some effort","Evidence slow","OK"))))))</f>
        <v/>
      </c>
      <c r="I70" s="14">
        <f>IF($G70="Not applicable",0,IF($H70="Control gap",2*3,IF($H70="Partial",2*2,IF($H70="Cannot evidence",2*2,IF($H70="Evidence slow",2*1,0)))))</f>
        <v/>
      </c>
      <c r="J70" s="9">
        <f>$I70*1000-ROW()</f>
        <v/>
      </c>
    </row>
    <row r="71" ht="42" customHeight="1">
      <c r="A71" s="10" t="n">
        <v>70</v>
      </c>
      <c r="B71" s="11" t="inlineStr">
        <is>
          <t>10. If it happened tomorrow</t>
        </is>
      </c>
      <c r="C71" s="12" t="inlineStr">
        <is>
          <t>Do you have a written plan for what to do in a serious incident?</t>
        </is>
      </c>
      <c r="D71" s="12" t="inlineStr">
        <is>
          <t>Deciding who does what at 2am, mid-incident, produces bad decisions and lost evidence.</t>
        </is>
      </c>
      <c r="E71" s="13" t="n"/>
      <c r="F71" s="13" t="n"/>
      <c r="G71" s="14" t="inlineStr">
        <is>
          <t>Yes</t>
        </is>
      </c>
      <c r="H71" s="14">
        <f>IF($G71="Not applicable","-",IF(OR($E71="",$F71=""),"",IF(OR($E71="No",$E71="Don't know"),"Control gap",IF($E71="Partly","Partial",IF(OR($F71="No",$F71="Don't know"),"Cannot evidence",IF($F71="Yes, with some effort","Evidence slow","OK"))))))</f>
        <v/>
      </c>
      <c r="I71" s="14">
        <f>IF($G71="Not applicable",0,IF($H71="Control gap",3*3,IF($H71="Partial",3*2,IF($H71="Cannot evidence",3*2,IF($H71="Evidence slow",3*1,0)))))</f>
        <v/>
      </c>
      <c r="J71" s="9">
        <f>$I71*1000-ROW()</f>
        <v/>
      </c>
    </row>
    <row r="72" ht="42" customHeight="1">
      <c r="A72" s="10" t="n">
        <v>71</v>
      </c>
      <c r="B72" s="11" t="inlineStr">
        <is>
          <t>10. If it happened tomorrow</t>
        </is>
      </c>
      <c r="C72" s="12" t="inlineStr">
        <is>
          <t>Does the plan name who does what, with contact details that are current?</t>
        </is>
      </c>
      <c r="D72" s="12" t="inlineStr">
        <is>
          <t>Test it: call three numbers from the plan. Out-of-date contact lists are the norm.</t>
        </is>
      </c>
      <c r="E72" s="13" t="n"/>
      <c r="F72" s="13" t="n"/>
      <c r="G72" s="14" t="inlineStr">
        <is>
          <t>Yes</t>
        </is>
      </c>
      <c r="H72" s="14">
        <f>IF($G72="Not applicable","-",IF(OR($E72="",$F72=""),"",IF(OR($E72="No",$E72="Don't know"),"Control gap",IF($E72="Partly","Partial",IF(OR($F72="No",$F72="Don't know"),"Cannot evidence",IF($F72="Yes, with some effort","Evidence slow","OK"))))))</f>
        <v/>
      </c>
      <c r="I72" s="14">
        <f>IF($G72="Not applicable",0,IF($H72="Control gap",3*3,IF($H72="Partial",3*2,IF($H72="Cannot evidence",3*2,IF($H72="Evidence slow",3*1,0)))))</f>
        <v/>
      </c>
      <c r="J72" s="9">
        <f>$I72*1000-ROW()</f>
        <v/>
      </c>
    </row>
    <row r="73" ht="42" customHeight="1">
      <c r="A73" s="10" t="n">
        <v>72</v>
      </c>
      <c r="B73" s="11" t="inlineStr">
        <is>
          <t>10. If it happened tomorrow</t>
        </is>
      </c>
      <c r="C73" s="12" t="inlineStr">
        <is>
          <t>Is there someone you could actually call at 2am on a Sunday who would respond?</t>
        </is>
      </c>
      <c r="D73" s="12" t="inlineStr">
        <is>
          <t>Most businesses discover the answer is no at the point they need it.</t>
        </is>
      </c>
      <c r="E73" s="13" t="n"/>
      <c r="F73" s="13" t="n"/>
      <c r="G73" s="14" t="inlineStr">
        <is>
          <t>Yes</t>
        </is>
      </c>
      <c r="H73" s="14">
        <f>IF($G73="Not applicable","-",IF(OR($E73="",$F73=""),"",IF(OR($E73="No",$E73="Don't know"),"Control gap",IF($E73="Partly","Partial",IF(OR($F73="No",$F73="Don't know"),"Cannot evidence",IF($F73="Yes, with some effort","Evidence slow","OK"))))))</f>
        <v/>
      </c>
      <c r="I73" s="14">
        <f>IF($G73="Not applicable",0,IF($H73="Control gap",3*3,IF($H73="Partial",3*2,IF($H73="Cannot evidence",3*2,IF($H73="Evidence slow",3*1,0)))))</f>
        <v/>
      </c>
      <c r="J73" s="9">
        <f>$I73*1000-ROW()</f>
        <v/>
      </c>
    </row>
    <row r="74" ht="42" customHeight="1">
      <c r="A74" s="10" t="n">
        <v>73</v>
      </c>
      <c r="B74" s="11" t="inlineStr">
        <is>
          <t>10. If it happened tomorrow</t>
        </is>
      </c>
      <c r="C74" s="12" t="inlineStr">
        <is>
          <t>Do you know whether you are legally required to report a breach, and within what period?</t>
        </is>
      </c>
      <c r="D74" s="12" t="inlineStr">
        <is>
          <t>The clock starts when you discover it, not when you are ready. Getting this wrong is a separate offence from the breach itself.</t>
        </is>
      </c>
      <c r="E74" s="13" t="n"/>
      <c r="F74" s="13" t="n"/>
      <c r="G74" s="14" t="inlineStr">
        <is>
          <t>Yes</t>
        </is>
      </c>
      <c r="H74" s="14">
        <f>IF($G74="Not applicable","-",IF(OR($E74="",$F74=""),"",IF(OR($E74="No",$E74="Don't know"),"Control gap",IF($E74="Partly","Partial",IF(OR($F74="No",$F74="Don't know"),"Cannot evidence",IF($F74="Yes, with some effort","Evidence slow","OK"))))))</f>
        <v/>
      </c>
      <c r="I74" s="14">
        <f>IF($G74="Not applicable",0,IF($H74="Control gap",3*3,IF($H74="Partial",3*2,IF($H74="Cannot evidence",3*2,IF($H74="Evidence slow",3*1,0)))))</f>
        <v/>
      </c>
      <c r="J74" s="9">
        <f>$I74*1000-ROW()</f>
        <v/>
      </c>
    </row>
    <row r="75" ht="42" customHeight="1">
      <c r="A75" s="10" t="n">
        <v>74</v>
      </c>
      <c r="B75" s="11" t="inlineStr">
        <is>
          <t>10. If it happened tomorrow</t>
        </is>
      </c>
      <c r="C75" s="12" t="inlineStr">
        <is>
          <t>Do you know what your customer contracts require you to tell them, and how quickly?</t>
        </is>
      </c>
      <c r="D75" s="12" t="inlineStr">
        <is>
          <t>Notification clauses of 24 or 48 hours are common and almost never known by the people who would have to act.</t>
        </is>
      </c>
      <c r="E75" s="13" t="n"/>
      <c r="F75" s="13" t="n"/>
      <c r="G75" s="14" t="inlineStr">
        <is>
          <t>Yes</t>
        </is>
      </c>
      <c r="H75" s="14">
        <f>IF($G75="Not applicable","-",IF(OR($E75="",$F75=""),"",IF(OR($E75="No",$E75="Don't know"),"Control gap",IF($E75="Partly","Partial",IF(OR($F75="No",$F75="Don't know"),"Cannot evidence",IF($F75="Yes, with some effort","Evidence slow","OK"))))))</f>
        <v/>
      </c>
      <c r="I75" s="14">
        <f>IF($G75="Not applicable",0,IF($H75="Control gap",3*3,IF($H75="Partial",3*2,IF($H75="Cannot evidence",3*2,IF($H75="Evidence slow",3*1,0)))))</f>
        <v/>
      </c>
      <c r="J75" s="9">
        <f>$I75*1000-ROW()</f>
        <v/>
      </c>
    </row>
    <row r="76" ht="42" customHeight="1">
      <c r="A76" s="10" t="n">
        <v>75</v>
      </c>
      <c r="B76" s="11" t="inlineStr">
        <is>
          <t>10. If it happened tomorrow</t>
        </is>
      </c>
      <c r="C76" s="12" t="inlineStr">
        <is>
          <t>Do you carry cyber insurance, and do you know what it requires you to have in place?</t>
        </is>
      </c>
      <c r="D76" s="12" t="inlineStr">
        <is>
          <t>Policies carry conditions. Answering the application optimistically can leave you uninsured at the point of claim.</t>
        </is>
      </c>
      <c r="E76" s="13" t="n"/>
      <c r="F76" s="13" t="n"/>
      <c r="G76" s="14" t="inlineStr">
        <is>
          <t>Yes</t>
        </is>
      </c>
      <c r="H76" s="14">
        <f>IF($G76="Not applicable","-",IF(OR($E76="",$F76=""),"",IF(OR($E76="No",$E76="Don't know"),"Control gap",IF($E76="Partly","Partial",IF(OR($F76="No",$F76="Don't know"),"Cannot evidence",IF($F76="Yes, with some effort","Evidence slow","OK"))))))</f>
        <v/>
      </c>
      <c r="I76" s="14">
        <f>IF($G76="Not applicable",0,IF($H76="Control gap",3*3,IF($H76="Partial",3*2,IF($H76="Cannot evidence",3*2,IF($H76="Evidence slow",3*1,0)))))</f>
        <v/>
      </c>
      <c r="J76" s="9">
        <f>$I76*1000-ROW()</f>
        <v/>
      </c>
    </row>
    <row r="77" ht="42" customHeight="1">
      <c r="A77" s="10" t="n">
        <v>76</v>
      </c>
      <c r="B77" s="11" t="inlineStr">
        <is>
          <t>10. If it happened tomorrow</t>
        </is>
      </c>
      <c r="C77" s="12" t="inlineStr">
        <is>
          <t>Do you know how quickly each critical system would need to be back, and has that been tested?</t>
        </is>
      </c>
      <c r="D77" s="12" t="inlineStr">
        <is>
          <t>A stated recovery target that has never been tested is a hope, not a plan.</t>
        </is>
      </c>
      <c r="E77" s="13" t="n"/>
      <c r="F77" s="13" t="n"/>
      <c r="G77" s="14" t="inlineStr">
        <is>
          <t>Yes</t>
        </is>
      </c>
      <c r="H77" s="14">
        <f>IF($G77="Not applicable","-",IF(OR($E77="",$F77=""),"",IF(OR($E77="No",$E77="Don't know"),"Control gap",IF($E77="Partly","Partial",IF(OR($F77="No",$F77="Don't know"),"Cannot evidence",IF($F77="Yes, with some effort","Evidence slow","OK"))))))</f>
        <v/>
      </c>
      <c r="I77" s="14">
        <f>IF($G77="Not applicable",0,IF($H77="Control gap",3*3,IF($H77="Partial",3*2,IF($H77="Cannot evidence",3*2,IF($H77="Evidence slow",3*1,0)))))</f>
        <v/>
      </c>
      <c r="J77" s="9">
        <f>$I77*1000-ROW()</f>
        <v/>
      </c>
    </row>
    <row r="78" ht="42" customHeight="1">
      <c r="A78" s="10" t="n">
        <v>77</v>
      </c>
      <c r="B78" s="11" t="inlineStr">
        <is>
          <t>10. If it happened tomorrow</t>
        </is>
      </c>
      <c r="C78" s="12" t="inlineStr">
        <is>
          <t>Could the business keep trading on paper or by another means while systems were down?</t>
        </is>
      </c>
      <c r="D78" s="12" t="inlineStr">
        <is>
          <t>For a retailer, hours of downtime are lost revenue that never comes back.</t>
        </is>
      </c>
      <c r="E78" s="13" t="n"/>
      <c r="F78" s="13" t="n"/>
      <c r="G78" s="14" t="inlineStr">
        <is>
          <t>Yes</t>
        </is>
      </c>
      <c r="H78" s="14">
        <f>IF($G78="Not applicable","-",IF(OR($E78="",$F78=""),"",IF(OR($E78="No",$E78="Don't know"),"Control gap",IF($E78="Partly","Partial",IF(OR($F78="No",$F78="Don't know"),"Cannot evidence",IF($F78="Yes, with some effort","Evidence slow","OK"))))))</f>
        <v/>
      </c>
      <c r="I78" s="14">
        <f>IF($G78="Not applicable",0,IF($H78="Control gap",3*3,IF($H78="Partial",3*2,IF($H78="Cannot evidence",3*2,IF($H78="Evidence slow",3*1,0)))))</f>
        <v/>
      </c>
      <c r="J78" s="9">
        <f>$I78*1000-ROW()</f>
        <v/>
      </c>
    </row>
    <row r="79" ht="42" customHeight="1">
      <c r="A79" s="10" t="n">
        <v>78</v>
      </c>
      <c r="B79" s="11" t="inlineStr">
        <is>
          <t>10. If it happened tomorrow</t>
        </is>
      </c>
      <c r="C79" s="12" t="inlineStr">
        <is>
          <t>Is your plan available if your systems are the thing that is down?</t>
        </is>
      </c>
      <c r="D79" s="12" t="inlineStr">
        <is>
          <t>A recovery plan stored only on the network you cannot reach is not available.</t>
        </is>
      </c>
      <c r="E79" s="13" t="n"/>
      <c r="F79" s="13" t="n"/>
      <c r="G79" s="14" t="inlineStr">
        <is>
          <t>Yes</t>
        </is>
      </c>
      <c r="H79" s="14">
        <f>IF($G79="Not applicable","-",IF(OR($E79="",$F79=""),"",IF(OR($E79="No",$E79="Don't know"),"Control gap",IF($E79="Partly","Partial",IF(OR($F79="No",$F79="Don't know"),"Cannot evidence",IF($F79="Yes, with some effort","Evidence slow","OK"))))))</f>
        <v/>
      </c>
      <c r="I79" s="14">
        <f>IF($G79="Not applicable",0,IF($H79="Control gap",3*3,IF($H79="Partial",3*2,IF($H79="Cannot evidence",3*2,IF($H79="Evidence slow",3*1,0)))))</f>
        <v/>
      </c>
      <c r="J79" s="9">
        <f>$I79*1000-ROW()</f>
        <v/>
      </c>
    </row>
    <row r="80" ht="42" customHeight="1">
      <c r="A80" s="10" t="n">
        <v>79</v>
      </c>
      <c r="B80" s="11" t="inlineStr">
        <is>
          <t>10. If it happened tomorrow</t>
        </is>
      </c>
      <c r="C80" s="12" t="inlineStr">
        <is>
          <t>Has anyone ever practised the plan, even around a table for an hour?</t>
        </is>
      </c>
      <c r="D80" s="12" t="inlineStr">
        <is>
          <t>The first time you run the plan should not be the real time.</t>
        </is>
      </c>
      <c r="E80" s="13" t="n"/>
      <c r="F80" s="13" t="n"/>
      <c r="G80" s="14" t="inlineStr">
        <is>
          <t>Yes</t>
        </is>
      </c>
      <c r="H80" s="14">
        <f>IF($G80="Not applicable","-",IF(OR($E80="",$F80=""),"",IF(OR($E80="No",$E80="Don't know"),"Control gap",IF($E80="Partly","Partial",IF(OR($F80="No",$F80="Don't know"),"Cannot evidence",IF($F80="Yes, with some effort","Evidence slow","OK"))))))</f>
        <v/>
      </c>
      <c r="I80" s="14">
        <f>IF($G80="Not applicable",0,IF($H80="Control gap",2*3,IF($H80="Partial",2*2,IF($H80="Cannot evidence",2*2,IF($H80="Evidence slow",2*1,0)))))</f>
        <v/>
      </c>
      <c r="J80" s="9">
        <f>$I80*1000-ROW()</f>
        <v/>
      </c>
    </row>
    <row r="81" ht="42" customHeight="1">
      <c r="A81" s="10" t="n">
        <v>80</v>
      </c>
      <c r="B81" s="11" t="inlineStr">
        <is>
          <t>10. If it happened tomorrow</t>
        </is>
      </c>
      <c r="C81" s="12" t="inlineStr">
        <is>
          <t>Would you know which customer records had been accessed or taken?</t>
        </is>
      </c>
      <c r="D81" s="12" t="inlineStr">
        <is>
          <t>Without this you cannot tell customers or a regulator what happened, which turns a contained incident into an open-ended one.</t>
        </is>
      </c>
      <c r="E81" s="13" t="n"/>
      <c r="F81" s="13" t="n"/>
      <c r="G81" s="14" t="inlineStr">
        <is>
          <t>Yes</t>
        </is>
      </c>
      <c r="H81" s="14">
        <f>IF($G81="Not applicable","-",IF(OR($E81="",$F81=""),"",IF(OR($E81="No",$E81="Don't know"),"Control gap",IF($E81="Partly","Partial",IF(OR($F81="No",$F81="Don't know"),"Cannot evidence",IF($F81="Yes, with some effort","Evidence slow","OK"))))))</f>
        <v/>
      </c>
      <c r="I81" s="14">
        <f>IF($G81="Not applicable",0,IF($H81="Control gap",3*3,IF($H81="Partial",3*2,IF($H81="Cannot evidence",3*2,IF($H81="Evidence slow",3*1,0)))))</f>
        <v/>
      </c>
      <c r="J81" s="9">
        <f>$I81*1000-ROW()</f>
        <v/>
      </c>
    </row>
  </sheetData>
  <dataValidations count="2">
    <dataValidation sqref="E2:E81" showDropDown="0" showInputMessage="0" showErrorMessage="0" allowBlank="1" type="list">
      <formula1>"Yes,Partly,No,Don't know,Not applicable"</formula1>
    </dataValidation>
    <dataValidation sqref="F2:F81" showDropDown="0" showInputMessage="0" showErrorMessage="0" allowBlank="1" type="list">
      <formula1>"Yes, within minutes,Yes, with some effort,No,Don't know"</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H32"/>
  <sheetViews>
    <sheetView showGridLines="0" workbookViewId="0">
      <selection activeCell="A1" sqref="A1"/>
    </sheetView>
  </sheetViews>
  <sheetFormatPr baseColWidth="8" defaultRowHeight="15"/>
  <cols>
    <col width="3" customWidth="1" min="1" max="1"/>
    <col width="34" customWidth="1" min="2" max="2"/>
    <col width="13" customWidth="1" min="3" max="3"/>
    <col width="13" customWidth="1" min="4" max="4"/>
    <col width="13" customWidth="1" min="5" max="5"/>
    <col width="13" customWidth="1" min="6" max="6"/>
    <col width="13" customWidth="1" min="7" max="7"/>
    <col width="13" customWidth="1" min="8" max="8"/>
  </cols>
  <sheetData>
    <row r="2">
      <c r="B2" s="1" t="inlineStr">
        <is>
          <t>Your Results</t>
        </is>
      </c>
    </row>
    <row r="3">
      <c r="B3" s="2" t="inlineStr">
        <is>
          <t>Calculated from your answers. Nothing here is typed in.</t>
        </is>
      </c>
    </row>
    <row r="5">
      <c r="B5" s="3" t="inlineStr">
        <is>
          <t>The headline</t>
        </is>
      </c>
    </row>
    <row r="6">
      <c r="B6" s="5" t="inlineStr">
        <is>
          <t>Questions that apply to you</t>
        </is>
      </c>
      <c r="C6" s="15">
        <f>COUNTIF('Self-Assessment'!$G$2:$G$81,"Yes")+COUNTIF('Self-Assessment'!$G$2:$G$81,"Check")</f>
        <v/>
      </c>
    </row>
    <row r="7">
      <c r="B7" s="5" t="inlineStr">
        <is>
          <t>Questions answered</t>
        </is>
      </c>
      <c r="C7" s="15">
        <f>COUNTIFS('Self-Assessment'!$E$2:$E$81,"&lt;&gt;",'Self-Assessment'!$G$2:$G$81,"&lt;&gt;Not applicable")</f>
        <v/>
      </c>
    </row>
    <row r="8">
      <c r="B8" s="5" t="inlineStr">
        <is>
          <t>Controls you believe are in place</t>
        </is>
      </c>
      <c r="C8" s="15">
        <f>COUNTIFS('Self-Assessment'!$E$2:$E$81,"Yes",'Self-Assessment'!$G$2:$G$81,"&lt;&gt;Not applicable")</f>
        <v/>
      </c>
    </row>
    <row r="9">
      <c r="B9" s="5" t="inlineStr">
        <is>
          <t>...of those, ones you could prove today</t>
        </is>
      </c>
      <c r="C9" s="15">
        <f>COUNTIFS('Self-Assessment'!$E$2:$E$81,"Yes",'Self-Assessment'!$F$2:$F$81,"Yes, within minutes",'Self-Assessment'!$G$2:$G$81,"&lt;&gt;Not applicable")</f>
        <v/>
      </c>
    </row>
    <row r="10">
      <c r="B10" s="5" t="inlineStr">
        <is>
          <t>The evidence gap</t>
        </is>
      </c>
      <c r="C10" s="15">
        <f>$C$8-$C$9</f>
        <v/>
      </c>
    </row>
    <row r="11">
      <c r="B11" s="5" t="inlineStr">
        <is>
          <t>Things you do not do at all</t>
        </is>
      </c>
      <c r="C11" s="15">
        <f>COUNTIFS('Self-Assessment'!$E$2:$E$81,"No",'Self-Assessment'!$G$2:$G$81,"&lt;&gt;Not applicable")</f>
        <v/>
      </c>
    </row>
    <row r="12">
      <c r="B12" s="5" t="inlineStr">
        <is>
          <t>Things nobody could answer</t>
        </is>
      </c>
      <c r="C12" s="15">
        <f>COUNTIFS('Self-Assessment'!$E$2:$E$81,"Don't know",'Self-Assessment'!$G$2:$G$81,"&lt;&gt;Not applicable")</f>
        <v/>
      </c>
    </row>
    <row r="14">
      <c r="B14" s="3" t="inlineStr">
        <is>
          <t>Read the evidence gap first.</t>
        </is>
      </c>
    </row>
    <row r="15" ht="40" customHeight="1">
      <c r="B15" s="4" t="inlineStr">
        <is>
          <t>It is the number of controls you are confident about but could not demonstrate today. Every one of them is a question you would fail in a customer audit, an insurance claim, or an investigation after an incident, not because the control is missing, but because you cannot show it.</t>
        </is>
      </c>
    </row>
    <row r="16" ht="40" customHeight="1">
      <c r="B16" s="4" t="inlineStr">
        <is>
          <t>'Don't know' answers are worth as much attention. Each one is a control that nobody in the room owns.</t>
        </is>
      </c>
    </row>
    <row r="17">
      <c r="B17" s="3" t="inlineStr">
        <is>
          <t>By section</t>
        </is>
      </c>
    </row>
    <row r="18" ht="30" customHeight="1">
      <c r="B18" s="8" t="inlineStr">
        <is>
          <t>Section</t>
        </is>
      </c>
      <c r="C18" s="8" t="inlineStr">
        <is>
          <t>Applies</t>
        </is>
      </c>
      <c r="D18" s="8" t="inlineStr">
        <is>
          <t>Answered</t>
        </is>
      </c>
      <c r="E18" s="8" t="inlineStr">
        <is>
          <t>Doing it</t>
        </is>
      </c>
      <c r="F18" s="8" t="inlineStr">
        <is>
          <t>Can prove it</t>
        </is>
      </c>
      <c r="G18" s="8" t="inlineStr">
        <is>
          <t>Gaps</t>
        </is>
      </c>
      <c r="H18" s="8" t="inlineStr">
        <is>
          <t>Score</t>
        </is>
      </c>
    </row>
    <row r="19">
      <c r="B19" s="16" t="inlineStr">
        <is>
          <t>1. Who is in charge of security</t>
        </is>
      </c>
      <c r="C19" s="15">
        <f>COUNTIFS('Self-Assessment'!$B$2:$B$81,$B19,'Self-Assessment'!$G$2:$G$81,"&lt;&gt;Not applicable")</f>
        <v/>
      </c>
      <c r="D19" s="15">
        <f>COUNTIFS('Self-Assessment'!$B$2:$B$81,$B19,'Self-Assessment'!$E$2:$E$81,"&lt;&gt;",'Self-Assessment'!$G$2:$G$81,"&lt;&gt;Not applicable")</f>
        <v/>
      </c>
      <c r="E19" s="15">
        <f>COUNTIFS('Self-Assessment'!$B$2:$B$81,$B19,'Self-Assessment'!$E$2:$E$81,"Yes")+0.5*COUNTIFS('Self-Assessment'!$B$2:$B$81,$B19,'Self-Assessment'!$E$2:$E$81,"Partly")</f>
        <v/>
      </c>
      <c r="F19" s="15">
        <f>COUNTIFS('Self-Assessment'!$B$2:$B$81,$B19,'Self-Assessment'!$F$2:$F$81,"Yes, within minutes")</f>
        <v/>
      </c>
      <c r="G19" s="15">
        <f>COUNTIFS('Self-Assessment'!$B$2:$B$81,$B19,'Self-Assessment'!$H$2:$H$81,"Control gap")+COUNTIFS('Self-Assessment'!$B$2:$B$81,$B19,'Self-Assessment'!$H$2:$H$81,"Cannot evidence")+COUNTIFS('Self-Assessment'!$B$2:$B$81,$B19,'Self-Assessment'!$H$2:$H$81,"Partial")</f>
        <v/>
      </c>
      <c r="H19" s="17">
        <f>IFERROR($E19/$D19,"")</f>
        <v/>
      </c>
    </row>
    <row r="20">
      <c r="B20" s="16" t="inlineStr">
        <is>
          <t>2. Your IT provider and suppliers</t>
        </is>
      </c>
      <c r="C20" s="15">
        <f>COUNTIFS('Self-Assessment'!$B$2:$B$81,$B20,'Self-Assessment'!$G$2:$G$81,"&lt;&gt;Not applicable")</f>
        <v/>
      </c>
      <c r="D20" s="15">
        <f>COUNTIFS('Self-Assessment'!$B$2:$B$81,$B20,'Self-Assessment'!$E$2:$E$81,"&lt;&gt;",'Self-Assessment'!$G$2:$G$81,"&lt;&gt;Not applicable")</f>
        <v/>
      </c>
      <c r="E20" s="15">
        <f>COUNTIFS('Self-Assessment'!$B$2:$B$81,$B20,'Self-Assessment'!$E$2:$E$81,"Yes")+0.5*COUNTIFS('Self-Assessment'!$B$2:$B$81,$B20,'Self-Assessment'!$E$2:$E$81,"Partly")</f>
        <v/>
      </c>
      <c r="F20" s="15">
        <f>COUNTIFS('Self-Assessment'!$B$2:$B$81,$B20,'Self-Assessment'!$F$2:$F$81,"Yes, within minutes")</f>
        <v/>
      </c>
      <c r="G20" s="15">
        <f>COUNTIFS('Self-Assessment'!$B$2:$B$81,$B20,'Self-Assessment'!$H$2:$H$81,"Control gap")+COUNTIFS('Self-Assessment'!$B$2:$B$81,$B20,'Self-Assessment'!$H$2:$H$81,"Cannot evidence")+COUNTIFS('Self-Assessment'!$B$2:$B$81,$B20,'Self-Assessment'!$H$2:$H$81,"Partial")</f>
        <v/>
      </c>
      <c r="H20" s="17">
        <f>IFERROR($E20/$D20,"")</f>
        <v/>
      </c>
    </row>
    <row r="21">
      <c r="B21" s="16" t="inlineStr">
        <is>
          <t>3. Knowing what you have</t>
        </is>
      </c>
      <c r="C21" s="15">
        <f>COUNTIFS('Self-Assessment'!$B$2:$B$81,$B21,'Self-Assessment'!$G$2:$G$81,"&lt;&gt;Not applicable")</f>
        <v/>
      </c>
      <c r="D21" s="15">
        <f>COUNTIFS('Self-Assessment'!$B$2:$B$81,$B21,'Self-Assessment'!$E$2:$E$81,"&lt;&gt;",'Self-Assessment'!$G$2:$G$81,"&lt;&gt;Not applicable")</f>
        <v/>
      </c>
      <c r="E21" s="15">
        <f>COUNTIFS('Self-Assessment'!$B$2:$B$81,$B21,'Self-Assessment'!$E$2:$E$81,"Yes")+0.5*COUNTIFS('Self-Assessment'!$B$2:$B$81,$B21,'Self-Assessment'!$E$2:$E$81,"Partly")</f>
        <v/>
      </c>
      <c r="F21" s="15">
        <f>COUNTIFS('Self-Assessment'!$B$2:$B$81,$B21,'Self-Assessment'!$F$2:$F$81,"Yes, within minutes")</f>
        <v/>
      </c>
      <c r="G21" s="15">
        <f>COUNTIFS('Self-Assessment'!$B$2:$B$81,$B21,'Self-Assessment'!$H$2:$H$81,"Control gap")+COUNTIFS('Self-Assessment'!$B$2:$B$81,$B21,'Self-Assessment'!$H$2:$H$81,"Cannot evidence")+COUNTIFS('Self-Assessment'!$B$2:$B$81,$B21,'Self-Assessment'!$H$2:$H$81,"Partial")</f>
        <v/>
      </c>
      <c r="H21" s="17">
        <f>IFERROR($E21/$D21,"")</f>
        <v/>
      </c>
    </row>
    <row r="22">
      <c r="B22" s="16" t="inlineStr">
        <is>
          <t>4. Who can get into your systems</t>
        </is>
      </c>
      <c r="C22" s="15">
        <f>COUNTIFS('Self-Assessment'!$B$2:$B$81,$B22,'Self-Assessment'!$G$2:$G$81,"&lt;&gt;Not applicable")</f>
        <v/>
      </c>
      <c r="D22" s="15">
        <f>COUNTIFS('Self-Assessment'!$B$2:$B$81,$B22,'Self-Assessment'!$E$2:$E$81,"&lt;&gt;",'Self-Assessment'!$G$2:$G$81,"&lt;&gt;Not applicable")</f>
        <v/>
      </c>
      <c r="E22" s="15">
        <f>COUNTIFS('Self-Assessment'!$B$2:$B$81,$B22,'Self-Assessment'!$E$2:$E$81,"Yes")+0.5*COUNTIFS('Self-Assessment'!$B$2:$B$81,$B22,'Self-Assessment'!$E$2:$E$81,"Partly")</f>
        <v/>
      </c>
      <c r="F22" s="15">
        <f>COUNTIFS('Self-Assessment'!$B$2:$B$81,$B22,'Self-Assessment'!$F$2:$F$81,"Yes, within minutes")</f>
        <v/>
      </c>
      <c r="G22" s="15">
        <f>COUNTIFS('Self-Assessment'!$B$2:$B$81,$B22,'Self-Assessment'!$H$2:$H$81,"Control gap")+COUNTIFS('Self-Assessment'!$B$2:$B$81,$B22,'Self-Assessment'!$H$2:$H$81,"Cannot evidence")+COUNTIFS('Self-Assessment'!$B$2:$B$81,$B22,'Self-Assessment'!$H$2:$H$81,"Partial")</f>
        <v/>
      </c>
      <c r="H22" s="17">
        <f>IFERROR($E22/$D22,"")</f>
        <v/>
      </c>
    </row>
    <row r="23">
      <c r="B23" s="16" t="inlineStr">
        <is>
          <t>5. Your people</t>
        </is>
      </c>
      <c r="C23" s="15">
        <f>COUNTIFS('Self-Assessment'!$B$2:$B$81,$B23,'Self-Assessment'!$G$2:$G$81,"&lt;&gt;Not applicable")</f>
        <v/>
      </c>
      <c r="D23" s="15">
        <f>COUNTIFS('Self-Assessment'!$B$2:$B$81,$B23,'Self-Assessment'!$E$2:$E$81,"&lt;&gt;",'Self-Assessment'!$G$2:$G$81,"&lt;&gt;Not applicable")</f>
        <v/>
      </c>
      <c r="E23" s="15">
        <f>COUNTIFS('Self-Assessment'!$B$2:$B$81,$B23,'Self-Assessment'!$E$2:$E$81,"Yes")+0.5*COUNTIFS('Self-Assessment'!$B$2:$B$81,$B23,'Self-Assessment'!$E$2:$E$81,"Partly")</f>
        <v/>
      </c>
      <c r="F23" s="15">
        <f>COUNTIFS('Self-Assessment'!$B$2:$B$81,$B23,'Self-Assessment'!$F$2:$F$81,"Yes, within minutes")</f>
        <v/>
      </c>
      <c r="G23" s="15">
        <f>COUNTIFS('Self-Assessment'!$B$2:$B$81,$B23,'Self-Assessment'!$H$2:$H$81,"Control gap")+COUNTIFS('Self-Assessment'!$B$2:$B$81,$B23,'Self-Assessment'!$H$2:$H$81,"Cannot evidence")+COUNTIFS('Self-Assessment'!$B$2:$B$81,$B23,'Self-Assessment'!$H$2:$H$81,"Partial")</f>
        <v/>
      </c>
      <c r="H23" s="17">
        <f>IFERROR($E23/$D23,"")</f>
        <v/>
      </c>
    </row>
    <row r="24">
      <c r="B24" s="16" t="inlineStr">
        <is>
          <t>6. Protecting your information</t>
        </is>
      </c>
      <c r="C24" s="15">
        <f>COUNTIFS('Self-Assessment'!$B$2:$B$81,$B24,'Self-Assessment'!$G$2:$G$81,"&lt;&gt;Not applicable")</f>
        <v/>
      </c>
      <c r="D24" s="15">
        <f>COUNTIFS('Self-Assessment'!$B$2:$B$81,$B24,'Self-Assessment'!$E$2:$E$81,"&lt;&gt;",'Self-Assessment'!$G$2:$G$81,"&lt;&gt;Not applicable")</f>
        <v/>
      </c>
      <c r="E24" s="15">
        <f>COUNTIFS('Self-Assessment'!$B$2:$B$81,$B24,'Self-Assessment'!$E$2:$E$81,"Yes")+0.5*COUNTIFS('Self-Assessment'!$B$2:$B$81,$B24,'Self-Assessment'!$E$2:$E$81,"Partly")</f>
        <v/>
      </c>
      <c r="F24" s="15">
        <f>COUNTIFS('Self-Assessment'!$B$2:$B$81,$B24,'Self-Assessment'!$F$2:$F$81,"Yes, within minutes")</f>
        <v/>
      </c>
      <c r="G24" s="15">
        <f>COUNTIFS('Self-Assessment'!$B$2:$B$81,$B24,'Self-Assessment'!$H$2:$H$81,"Control gap")+COUNTIFS('Self-Assessment'!$B$2:$B$81,$B24,'Self-Assessment'!$H$2:$H$81,"Cannot evidence")+COUNTIFS('Self-Assessment'!$B$2:$B$81,$B24,'Self-Assessment'!$H$2:$H$81,"Partial")</f>
        <v/>
      </c>
      <c r="H24" s="17">
        <f>IFERROR($E24/$D24,"")</f>
        <v/>
      </c>
    </row>
    <row r="25">
      <c r="B25" s="16" t="inlineStr">
        <is>
          <t>7. Card payments and customer data</t>
        </is>
      </c>
      <c r="C25" s="15">
        <f>COUNTIFS('Self-Assessment'!$B$2:$B$81,$B25,'Self-Assessment'!$G$2:$G$81,"&lt;&gt;Not applicable")</f>
        <v/>
      </c>
      <c r="D25" s="15">
        <f>COUNTIFS('Self-Assessment'!$B$2:$B$81,$B25,'Self-Assessment'!$E$2:$E$81,"&lt;&gt;",'Self-Assessment'!$G$2:$G$81,"&lt;&gt;Not applicable")</f>
        <v/>
      </c>
      <c r="E25" s="15">
        <f>COUNTIFS('Self-Assessment'!$B$2:$B$81,$B25,'Self-Assessment'!$E$2:$E$81,"Yes")+0.5*COUNTIFS('Self-Assessment'!$B$2:$B$81,$B25,'Self-Assessment'!$E$2:$E$81,"Partly")</f>
        <v/>
      </c>
      <c r="F25" s="15">
        <f>COUNTIFS('Self-Assessment'!$B$2:$B$81,$B25,'Self-Assessment'!$F$2:$F$81,"Yes, within minutes")</f>
        <v/>
      </c>
      <c r="G25" s="15">
        <f>COUNTIFS('Self-Assessment'!$B$2:$B$81,$B25,'Self-Assessment'!$H$2:$H$81,"Control gap")+COUNTIFS('Self-Assessment'!$B$2:$B$81,$B25,'Self-Assessment'!$H$2:$H$81,"Cannot evidence")+COUNTIFS('Self-Assessment'!$B$2:$B$81,$B25,'Self-Assessment'!$H$2:$H$81,"Partial")</f>
        <v/>
      </c>
      <c r="H25" s="17">
        <f>IFERROR($E25/$D25,"")</f>
        <v/>
      </c>
    </row>
    <row r="26">
      <c r="B26" s="16" t="inlineStr">
        <is>
          <t>8. Keeping systems protected</t>
        </is>
      </c>
      <c r="C26" s="15">
        <f>COUNTIFS('Self-Assessment'!$B$2:$B$81,$B26,'Self-Assessment'!$G$2:$G$81,"&lt;&gt;Not applicable")</f>
        <v/>
      </c>
      <c r="D26" s="15">
        <f>COUNTIFS('Self-Assessment'!$B$2:$B$81,$B26,'Self-Assessment'!$E$2:$E$81,"&lt;&gt;",'Self-Assessment'!$G$2:$G$81,"&lt;&gt;Not applicable")</f>
        <v/>
      </c>
      <c r="E26" s="15">
        <f>COUNTIFS('Self-Assessment'!$B$2:$B$81,$B26,'Self-Assessment'!$E$2:$E$81,"Yes")+0.5*COUNTIFS('Self-Assessment'!$B$2:$B$81,$B26,'Self-Assessment'!$E$2:$E$81,"Partly")</f>
        <v/>
      </c>
      <c r="F26" s="15">
        <f>COUNTIFS('Self-Assessment'!$B$2:$B$81,$B26,'Self-Assessment'!$F$2:$F$81,"Yes, within minutes")</f>
        <v/>
      </c>
      <c r="G26" s="15">
        <f>COUNTIFS('Self-Assessment'!$B$2:$B$81,$B26,'Self-Assessment'!$H$2:$H$81,"Control gap")+COUNTIFS('Self-Assessment'!$B$2:$B$81,$B26,'Self-Assessment'!$H$2:$H$81,"Cannot evidence")+COUNTIFS('Self-Assessment'!$B$2:$B$81,$B26,'Self-Assessment'!$H$2:$H$81,"Partial")</f>
        <v/>
      </c>
      <c r="H26" s="17">
        <f>IFERROR($E26/$D26,"")</f>
        <v/>
      </c>
    </row>
    <row r="27">
      <c r="B27" s="16" t="inlineStr">
        <is>
          <t>9. Would you notice</t>
        </is>
      </c>
      <c r="C27" s="15">
        <f>COUNTIFS('Self-Assessment'!$B$2:$B$81,$B27,'Self-Assessment'!$G$2:$G$81,"&lt;&gt;Not applicable")</f>
        <v/>
      </c>
      <c r="D27" s="15">
        <f>COUNTIFS('Self-Assessment'!$B$2:$B$81,$B27,'Self-Assessment'!$E$2:$E$81,"&lt;&gt;",'Self-Assessment'!$G$2:$G$81,"&lt;&gt;Not applicable")</f>
        <v/>
      </c>
      <c r="E27" s="15">
        <f>COUNTIFS('Self-Assessment'!$B$2:$B$81,$B27,'Self-Assessment'!$E$2:$E$81,"Yes")+0.5*COUNTIFS('Self-Assessment'!$B$2:$B$81,$B27,'Self-Assessment'!$E$2:$E$81,"Partly")</f>
        <v/>
      </c>
      <c r="F27" s="15">
        <f>COUNTIFS('Self-Assessment'!$B$2:$B$81,$B27,'Self-Assessment'!$F$2:$F$81,"Yes, within minutes")</f>
        <v/>
      </c>
      <c r="G27" s="15">
        <f>COUNTIFS('Self-Assessment'!$B$2:$B$81,$B27,'Self-Assessment'!$H$2:$H$81,"Control gap")+COUNTIFS('Self-Assessment'!$B$2:$B$81,$B27,'Self-Assessment'!$H$2:$H$81,"Cannot evidence")+COUNTIFS('Self-Assessment'!$B$2:$B$81,$B27,'Self-Assessment'!$H$2:$H$81,"Partial")</f>
        <v/>
      </c>
      <c r="H27" s="17">
        <f>IFERROR($E27/$D27,"")</f>
        <v/>
      </c>
    </row>
    <row r="28">
      <c r="B28" s="16" t="inlineStr">
        <is>
          <t>10. If it happened tomorrow</t>
        </is>
      </c>
      <c r="C28" s="15">
        <f>COUNTIFS('Self-Assessment'!$B$2:$B$81,$B28,'Self-Assessment'!$G$2:$G$81,"&lt;&gt;Not applicable")</f>
        <v/>
      </c>
      <c r="D28" s="15">
        <f>COUNTIFS('Self-Assessment'!$B$2:$B$81,$B28,'Self-Assessment'!$E$2:$E$81,"&lt;&gt;",'Self-Assessment'!$G$2:$G$81,"&lt;&gt;Not applicable")</f>
        <v/>
      </c>
      <c r="E28" s="15">
        <f>COUNTIFS('Self-Assessment'!$B$2:$B$81,$B28,'Self-Assessment'!$E$2:$E$81,"Yes")+0.5*COUNTIFS('Self-Assessment'!$B$2:$B$81,$B28,'Self-Assessment'!$E$2:$E$81,"Partly")</f>
        <v/>
      </c>
      <c r="F28" s="15">
        <f>COUNTIFS('Self-Assessment'!$B$2:$B$81,$B28,'Self-Assessment'!$F$2:$F$81,"Yes, within minutes")</f>
        <v/>
      </c>
      <c r="G28" s="15">
        <f>COUNTIFS('Self-Assessment'!$B$2:$B$81,$B28,'Self-Assessment'!$H$2:$H$81,"Control gap")+COUNTIFS('Self-Assessment'!$B$2:$B$81,$B28,'Self-Assessment'!$H$2:$H$81,"Cannot evidence")+COUNTIFS('Self-Assessment'!$B$2:$B$81,$B28,'Self-Assessment'!$H$2:$H$81,"Partial")</f>
        <v/>
      </c>
      <c r="H28" s="17">
        <f>IFERROR($E28/$D28,"")</f>
        <v/>
      </c>
    </row>
    <row r="30">
      <c r="B30" s="3" t="inlineStr">
        <is>
          <t>About the score</t>
        </is>
      </c>
    </row>
    <row r="31" ht="32" customHeight="1">
      <c r="B31" s="4" t="inlineStr">
        <is>
          <t>Section score = controls you say you do (half credit for 'partly'), divided by questions you answered. It reflects what you believe, not what has been verified.</t>
        </is>
      </c>
    </row>
    <row r="32" ht="32" customHeight="1">
      <c r="B32" s="4" t="inlineStr">
        <is>
          <t>A high score with a large evidence gap is the most common and most misleading result. It means the controls may well be there and you cannot demonstrate any of it.</t>
        </is>
      </c>
    </row>
  </sheetData>
  <mergeCells count="4">
    <mergeCell ref="B32:H32"/>
    <mergeCell ref="B16:H16"/>
    <mergeCell ref="B15:H15"/>
    <mergeCell ref="B31:H3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6"/>
  <sheetViews>
    <sheetView workbookViewId="0">
      <pane ySplit="2" topLeftCell="A3" activePane="bottomLeft" state="frozen"/>
      <selection pane="bottomLeft" activeCell="A1" sqref="A1"/>
    </sheetView>
  </sheetViews>
  <sheetFormatPr baseColWidth="8" defaultRowHeight="15"/>
  <cols>
    <col width="6" customWidth="1" min="1" max="1"/>
    <col width="26" customWidth="1" min="2" max="2"/>
    <col width="66" customWidth="1" min="3" max="3"/>
    <col width="74" customWidth="1" min="4" max="4"/>
    <col width="18" customWidth="1" min="5" max="5"/>
    <col width="22" customWidth="1" min="6" max="6"/>
  </cols>
  <sheetData>
    <row r="1">
      <c r="A1" s="3" t="inlineStr">
        <is>
          <t>Your twenty highest-priority items, worst first. Recalculates as you answer. Take this to your IT provider.</t>
        </is>
      </c>
    </row>
    <row r="2" ht="30" customHeight="1">
      <c r="A2" s="8" t="inlineStr">
        <is>
          <t>Rank</t>
        </is>
      </c>
      <c r="B2" s="8" t="inlineStr">
        <is>
          <t>Section</t>
        </is>
      </c>
      <c r="C2" s="8" t="inlineStr">
        <is>
          <t>What to fix</t>
        </is>
      </c>
      <c r="D2" s="8" t="inlineStr">
        <is>
          <t>Why it matters</t>
        </is>
      </c>
      <c r="E2" s="8" t="inlineStr">
        <is>
          <t>Your answer</t>
        </is>
      </c>
      <c r="F2" s="8" t="inlineStr">
        <is>
          <t>Could you prove it?</t>
        </is>
      </c>
    </row>
    <row r="3" ht="44" customHeight="1">
      <c r="A3" s="10" t="n">
        <v>1</v>
      </c>
      <c r="B3" s="18">
        <f>IFERROR(IF(LARGE('Self-Assessment'!$J$2:$J$81,1)&lt;=0,"",INDEX('Self-Assessment'!$B$2:$B$81,MATCH(LARGE('Self-Assessment'!$J$2:$J$81,1),'Self-Assessment'!$J$2:$J$81,0))),"")</f>
        <v/>
      </c>
      <c r="C3" s="12">
        <f>IFERROR(IF(LARGE('Self-Assessment'!$J$2:$J$81,1)&lt;=0,"",INDEX('Self-Assessment'!$C$2:$C$81,MATCH(LARGE('Self-Assessment'!$J$2:$J$81,1),'Self-Assessment'!$J$2:$J$81,0))),"")</f>
        <v/>
      </c>
      <c r="D3" s="12">
        <f>IFERROR(IF(LARGE('Self-Assessment'!$J$2:$J$81,1)&lt;=0,"",INDEX('Self-Assessment'!$D$2:$D$81,MATCH(LARGE('Self-Assessment'!$J$2:$J$81,1),'Self-Assessment'!$J$2:$J$81,0))),"")</f>
        <v/>
      </c>
      <c r="E3" s="10">
        <f>IFERROR(IF(LARGE('Self-Assessment'!$J$2:$J$81,1)&lt;=0,"",INDEX('Self-Assessment'!$E$2:$E$81,MATCH(LARGE('Self-Assessment'!$J$2:$J$81,1),'Self-Assessment'!$J$2:$J$81,0))),"")</f>
        <v/>
      </c>
      <c r="F3" s="10">
        <f>IFERROR(IF(LARGE('Self-Assessment'!$J$2:$J$81,1)&lt;=0,"",INDEX('Self-Assessment'!$F$2:$F$81,MATCH(LARGE('Self-Assessment'!$J$2:$J$81,1),'Self-Assessment'!$J$2:$J$81,0))),"")</f>
        <v/>
      </c>
    </row>
    <row r="4" ht="44" customHeight="1">
      <c r="A4" s="10" t="n">
        <v>2</v>
      </c>
      <c r="B4" s="18">
        <f>IFERROR(IF(LARGE('Self-Assessment'!$J$2:$J$81,2)&lt;=0,"",INDEX('Self-Assessment'!$B$2:$B$81,MATCH(LARGE('Self-Assessment'!$J$2:$J$81,2),'Self-Assessment'!$J$2:$J$81,0))),"")</f>
        <v/>
      </c>
      <c r="C4" s="12">
        <f>IFERROR(IF(LARGE('Self-Assessment'!$J$2:$J$81,2)&lt;=0,"",INDEX('Self-Assessment'!$C$2:$C$81,MATCH(LARGE('Self-Assessment'!$J$2:$J$81,2),'Self-Assessment'!$J$2:$J$81,0))),"")</f>
        <v/>
      </c>
      <c r="D4" s="12">
        <f>IFERROR(IF(LARGE('Self-Assessment'!$J$2:$J$81,2)&lt;=0,"",INDEX('Self-Assessment'!$D$2:$D$81,MATCH(LARGE('Self-Assessment'!$J$2:$J$81,2),'Self-Assessment'!$J$2:$J$81,0))),"")</f>
        <v/>
      </c>
      <c r="E4" s="10">
        <f>IFERROR(IF(LARGE('Self-Assessment'!$J$2:$J$81,2)&lt;=0,"",INDEX('Self-Assessment'!$E$2:$E$81,MATCH(LARGE('Self-Assessment'!$J$2:$J$81,2),'Self-Assessment'!$J$2:$J$81,0))),"")</f>
        <v/>
      </c>
      <c r="F4" s="10">
        <f>IFERROR(IF(LARGE('Self-Assessment'!$J$2:$J$81,2)&lt;=0,"",INDEX('Self-Assessment'!$F$2:$F$81,MATCH(LARGE('Self-Assessment'!$J$2:$J$81,2),'Self-Assessment'!$J$2:$J$81,0))),"")</f>
        <v/>
      </c>
    </row>
    <row r="5" ht="44" customHeight="1">
      <c r="A5" s="10" t="n">
        <v>3</v>
      </c>
      <c r="B5" s="18">
        <f>IFERROR(IF(LARGE('Self-Assessment'!$J$2:$J$81,3)&lt;=0,"",INDEX('Self-Assessment'!$B$2:$B$81,MATCH(LARGE('Self-Assessment'!$J$2:$J$81,3),'Self-Assessment'!$J$2:$J$81,0))),"")</f>
        <v/>
      </c>
      <c r="C5" s="12">
        <f>IFERROR(IF(LARGE('Self-Assessment'!$J$2:$J$81,3)&lt;=0,"",INDEX('Self-Assessment'!$C$2:$C$81,MATCH(LARGE('Self-Assessment'!$J$2:$J$81,3),'Self-Assessment'!$J$2:$J$81,0))),"")</f>
        <v/>
      </c>
      <c r="D5" s="12">
        <f>IFERROR(IF(LARGE('Self-Assessment'!$J$2:$J$81,3)&lt;=0,"",INDEX('Self-Assessment'!$D$2:$D$81,MATCH(LARGE('Self-Assessment'!$J$2:$J$81,3),'Self-Assessment'!$J$2:$J$81,0))),"")</f>
        <v/>
      </c>
      <c r="E5" s="10">
        <f>IFERROR(IF(LARGE('Self-Assessment'!$J$2:$J$81,3)&lt;=0,"",INDEX('Self-Assessment'!$E$2:$E$81,MATCH(LARGE('Self-Assessment'!$J$2:$J$81,3),'Self-Assessment'!$J$2:$J$81,0))),"")</f>
        <v/>
      </c>
      <c r="F5" s="10">
        <f>IFERROR(IF(LARGE('Self-Assessment'!$J$2:$J$81,3)&lt;=0,"",INDEX('Self-Assessment'!$F$2:$F$81,MATCH(LARGE('Self-Assessment'!$J$2:$J$81,3),'Self-Assessment'!$J$2:$J$81,0))),"")</f>
        <v/>
      </c>
    </row>
    <row r="6" ht="44" customHeight="1">
      <c r="A6" s="10" t="n">
        <v>4</v>
      </c>
      <c r="B6" s="18">
        <f>IFERROR(IF(LARGE('Self-Assessment'!$J$2:$J$81,4)&lt;=0,"",INDEX('Self-Assessment'!$B$2:$B$81,MATCH(LARGE('Self-Assessment'!$J$2:$J$81,4),'Self-Assessment'!$J$2:$J$81,0))),"")</f>
        <v/>
      </c>
      <c r="C6" s="12">
        <f>IFERROR(IF(LARGE('Self-Assessment'!$J$2:$J$81,4)&lt;=0,"",INDEX('Self-Assessment'!$C$2:$C$81,MATCH(LARGE('Self-Assessment'!$J$2:$J$81,4),'Self-Assessment'!$J$2:$J$81,0))),"")</f>
        <v/>
      </c>
      <c r="D6" s="12">
        <f>IFERROR(IF(LARGE('Self-Assessment'!$J$2:$J$81,4)&lt;=0,"",INDEX('Self-Assessment'!$D$2:$D$81,MATCH(LARGE('Self-Assessment'!$J$2:$J$81,4),'Self-Assessment'!$J$2:$J$81,0))),"")</f>
        <v/>
      </c>
      <c r="E6" s="10">
        <f>IFERROR(IF(LARGE('Self-Assessment'!$J$2:$J$81,4)&lt;=0,"",INDEX('Self-Assessment'!$E$2:$E$81,MATCH(LARGE('Self-Assessment'!$J$2:$J$81,4),'Self-Assessment'!$J$2:$J$81,0))),"")</f>
        <v/>
      </c>
      <c r="F6" s="10">
        <f>IFERROR(IF(LARGE('Self-Assessment'!$J$2:$J$81,4)&lt;=0,"",INDEX('Self-Assessment'!$F$2:$F$81,MATCH(LARGE('Self-Assessment'!$J$2:$J$81,4),'Self-Assessment'!$J$2:$J$81,0))),"")</f>
        <v/>
      </c>
    </row>
    <row r="7" ht="44" customHeight="1">
      <c r="A7" s="10" t="n">
        <v>5</v>
      </c>
      <c r="B7" s="18">
        <f>IFERROR(IF(LARGE('Self-Assessment'!$J$2:$J$81,5)&lt;=0,"",INDEX('Self-Assessment'!$B$2:$B$81,MATCH(LARGE('Self-Assessment'!$J$2:$J$81,5),'Self-Assessment'!$J$2:$J$81,0))),"")</f>
        <v/>
      </c>
      <c r="C7" s="12">
        <f>IFERROR(IF(LARGE('Self-Assessment'!$J$2:$J$81,5)&lt;=0,"",INDEX('Self-Assessment'!$C$2:$C$81,MATCH(LARGE('Self-Assessment'!$J$2:$J$81,5),'Self-Assessment'!$J$2:$J$81,0))),"")</f>
        <v/>
      </c>
      <c r="D7" s="12">
        <f>IFERROR(IF(LARGE('Self-Assessment'!$J$2:$J$81,5)&lt;=0,"",INDEX('Self-Assessment'!$D$2:$D$81,MATCH(LARGE('Self-Assessment'!$J$2:$J$81,5),'Self-Assessment'!$J$2:$J$81,0))),"")</f>
        <v/>
      </c>
      <c r="E7" s="10">
        <f>IFERROR(IF(LARGE('Self-Assessment'!$J$2:$J$81,5)&lt;=0,"",INDEX('Self-Assessment'!$E$2:$E$81,MATCH(LARGE('Self-Assessment'!$J$2:$J$81,5),'Self-Assessment'!$J$2:$J$81,0))),"")</f>
        <v/>
      </c>
      <c r="F7" s="10">
        <f>IFERROR(IF(LARGE('Self-Assessment'!$J$2:$J$81,5)&lt;=0,"",INDEX('Self-Assessment'!$F$2:$F$81,MATCH(LARGE('Self-Assessment'!$J$2:$J$81,5),'Self-Assessment'!$J$2:$J$81,0))),"")</f>
        <v/>
      </c>
    </row>
    <row r="8" ht="44" customHeight="1">
      <c r="A8" s="10" t="n">
        <v>6</v>
      </c>
      <c r="B8" s="18">
        <f>IFERROR(IF(LARGE('Self-Assessment'!$J$2:$J$81,6)&lt;=0,"",INDEX('Self-Assessment'!$B$2:$B$81,MATCH(LARGE('Self-Assessment'!$J$2:$J$81,6),'Self-Assessment'!$J$2:$J$81,0))),"")</f>
        <v/>
      </c>
      <c r="C8" s="12">
        <f>IFERROR(IF(LARGE('Self-Assessment'!$J$2:$J$81,6)&lt;=0,"",INDEX('Self-Assessment'!$C$2:$C$81,MATCH(LARGE('Self-Assessment'!$J$2:$J$81,6),'Self-Assessment'!$J$2:$J$81,0))),"")</f>
        <v/>
      </c>
      <c r="D8" s="12">
        <f>IFERROR(IF(LARGE('Self-Assessment'!$J$2:$J$81,6)&lt;=0,"",INDEX('Self-Assessment'!$D$2:$D$81,MATCH(LARGE('Self-Assessment'!$J$2:$J$81,6),'Self-Assessment'!$J$2:$J$81,0))),"")</f>
        <v/>
      </c>
      <c r="E8" s="10">
        <f>IFERROR(IF(LARGE('Self-Assessment'!$J$2:$J$81,6)&lt;=0,"",INDEX('Self-Assessment'!$E$2:$E$81,MATCH(LARGE('Self-Assessment'!$J$2:$J$81,6),'Self-Assessment'!$J$2:$J$81,0))),"")</f>
        <v/>
      </c>
      <c r="F8" s="10">
        <f>IFERROR(IF(LARGE('Self-Assessment'!$J$2:$J$81,6)&lt;=0,"",INDEX('Self-Assessment'!$F$2:$F$81,MATCH(LARGE('Self-Assessment'!$J$2:$J$81,6),'Self-Assessment'!$J$2:$J$81,0))),"")</f>
        <v/>
      </c>
    </row>
    <row r="9" ht="44" customHeight="1">
      <c r="A9" s="10" t="n">
        <v>7</v>
      </c>
      <c r="B9" s="18">
        <f>IFERROR(IF(LARGE('Self-Assessment'!$J$2:$J$81,7)&lt;=0,"",INDEX('Self-Assessment'!$B$2:$B$81,MATCH(LARGE('Self-Assessment'!$J$2:$J$81,7),'Self-Assessment'!$J$2:$J$81,0))),"")</f>
        <v/>
      </c>
      <c r="C9" s="12">
        <f>IFERROR(IF(LARGE('Self-Assessment'!$J$2:$J$81,7)&lt;=0,"",INDEX('Self-Assessment'!$C$2:$C$81,MATCH(LARGE('Self-Assessment'!$J$2:$J$81,7),'Self-Assessment'!$J$2:$J$81,0))),"")</f>
        <v/>
      </c>
      <c r="D9" s="12">
        <f>IFERROR(IF(LARGE('Self-Assessment'!$J$2:$J$81,7)&lt;=0,"",INDEX('Self-Assessment'!$D$2:$D$81,MATCH(LARGE('Self-Assessment'!$J$2:$J$81,7),'Self-Assessment'!$J$2:$J$81,0))),"")</f>
        <v/>
      </c>
      <c r="E9" s="10">
        <f>IFERROR(IF(LARGE('Self-Assessment'!$J$2:$J$81,7)&lt;=0,"",INDEX('Self-Assessment'!$E$2:$E$81,MATCH(LARGE('Self-Assessment'!$J$2:$J$81,7),'Self-Assessment'!$J$2:$J$81,0))),"")</f>
        <v/>
      </c>
      <c r="F9" s="10">
        <f>IFERROR(IF(LARGE('Self-Assessment'!$J$2:$J$81,7)&lt;=0,"",INDEX('Self-Assessment'!$F$2:$F$81,MATCH(LARGE('Self-Assessment'!$J$2:$J$81,7),'Self-Assessment'!$J$2:$J$81,0))),"")</f>
        <v/>
      </c>
    </row>
    <row r="10" ht="44" customHeight="1">
      <c r="A10" s="10" t="n">
        <v>8</v>
      </c>
      <c r="B10" s="18">
        <f>IFERROR(IF(LARGE('Self-Assessment'!$J$2:$J$81,8)&lt;=0,"",INDEX('Self-Assessment'!$B$2:$B$81,MATCH(LARGE('Self-Assessment'!$J$2:$J$81,8),'Self-Assessment'!$J$2:$J$81,0))),"")</f>
        <v/>
      </c>
      <c r="C10" s="12">
        <f>IFERROR(IF(LARGE('Self-Assessment'!$J$2:$J$81,8)&lt;=0,"",INDEX('Self-Assessment'!$C$2:$C$81,MATCH(LARGE('Self-Assessment'!$J$2:$J$81,8),'Self-Assessment'!$J$2:$J$81,0))),"")</f>
        <v/>
      </c>
      <c r="D10" s="12">
        <f>IFERROR(IF(LARGE('Self-Assessment'!$J$2:$J$81,8)&lt;=0,"",INDEX('Self-Assessment'!$D$2:$D$81,MATCH(LARGE('Self-Assessment'!$J$2:$J$81,8),'Self-Assessment'!$J$2:$J$81,0))),"")</f>
        <v/>
      </c>
      <c r="E10" s="10">
        <f>IFERROR(IF(LARGE('Self-Assessment'!$J$2:$J$81,8)&lt;=0,"",INDEX('Self-Assessment'!$E$2:$E$81,MATCH(LARGE('Self-Assessment'!$J$2:$J$81,8),'Self-Assessment'!$J$2:$J$81,0))),"")</f>
        <v/>
      </c>
      <c r="F10" s="10">
        <f>IFERROR(IF(LARGE('Self-Assessment'!$J$2:$J$81,8)&lt;=0,"",INDEX('Self-Assessment'!$F$2:$F$81,MATCH(LARGE('Self-Assessment'!$J$2:$J$81,8),'Self-Assessment'!$J$2:$J$81,0))),"")</f>
        <v/>
      </c>
    </row>
    <row r="11" ht="44" customHeight="1">
      <c r="A11" s="10" t="n">
        <v>9</v>
      </c>
      <c r="B11" s="18">
        <f>IFERROR(IF(LARGE('Self-Assessment'!$J$2:$J$81,9)&lt;=0,"",INDEX('Self-Assessment'!$B$2:$B$81,MATCH(LARGE('Self-Assessment'!$J$2:$J$81,9),'Self-Assessment'!$J$2:$J$81,0))),"")</f>
        <v/>
      </c>
      <c r="C11" s="12">
        <f>IFERROR(IF(LARGE('Self-Assessment'!$J$2:$J$81,9)&lt;=0,"",INDEX('Self-Assessment'!$C$2:$C$81,MATCH(LARGE('Self-Assessment'!$J$2:$J$81,9),'Self-Assessment'!$J$2:$J$81,0))),"")</f>
        <v/>
      </c>
      <c r="D11" s="12">
        <f>IFERROR(IF(LARGE('Self-Assessment'!$J$2:$J$81,9)&lt;=0,"",INDEX('Self-Assessment'!$D$2:$D$81,MATCH(LARGE('Self-Assessment'!$J$2:$J$81,9),'Self-Assessment'!$J$2:$J$81,0))),"")</f>
        <v/>
      </c>
      <c r="E11" s="10">
        <f>IFERROR(IF(LARGE('Self-Assessment'!$J$2:$J$81,9)&lt;=0,"",INDEX('Self-Assessment'!$E$2:$E$81,MATCH(LARGE('Self-Assessment'!$J$2:$J$81,9),'Self-Assessment'!$J$2:$J$81,0))),"")</f>
        <v/>
      </c>
      <c r="F11" s="10">
        <f>IFERROR(IF(LARGE('Self-Assessment'!$J$2:$J$81,9)&lt;=0,"",INDEX('Self-Assessment'!$F$2:$F$81,MATCH(LARGE('Self-Assessment'!$J$2:$J$81,9),'Self-Assessment'!$J$2:$J$81,0))),"")</f>
        <v/>
      </c>
    </row>
    <row r="12" ht="44" customHeight="1">
      <c r="A12" s="10" t="n">
        <v>10</v>
      </c>
      <c r="B12" s="18">
        <f>IFERROR(IF(LARGE('Self-Assessment'!$J$2:$J$81,10)&lt;=0,"",INDEX('Self-Assessment'!$B$2:$B$81,MATCH(LARGE('Self-Assessment'!$J$2:$J$81,10),'Self-Assessment'!$J$2:$J$81,0))),"")</f>
        <v/>
      </c>
      <c r="C12" s="12">
        <f>IFERROR(IF(LARGE('Self-Assessment'!$J$2:$J$81,10)&lt;=0,"",INDEX('Self-Assessment'!$C$2:$C$81,MATCH(LARGE('Self-Assessment'!$J$2:$J$81,10),'Self-Assessment'!$J$2:$J$81,0))),"")</f>
        <v/>
      </c>
      <c r="D12" s="12">
        <f>IFERROR(IF(LARGE('Self-Assessment'!$J$2:$J$81,10)&lt;=0,"",INDEX('Self-Assessment'!$D$2:$D$81,MATCH(LARGE('Self-Assessment'!$J$2:$J$81,10),'Self-Assessment'!$J$2:$J$81,0))),"")</f>
        <v/>
      </c>
      <c r="E12" s="10">
        <f>IFERROR(IF(LARGE('Self-Assessment'!$J$2:$J$81,10)&lt;=0,"",INDEX('Self-Assessment'!$E$2:$E$81,MATCH(LARGE('Self-Assessment'!$J$2:$J$81,10),'Self-Assessment'!$J$2:$J$81,0))),"")</f>
        <v/>
      </c>
      <c r="F12" s="10">
        <f>IFERROR(IF(LARGE('Self-Assessment'!$J$2:$J$81,10)&lt;=0,"",INDEX('Self-Assessment'!$F$2:$F$81,MATCH(LARGE('Self-Assessment'!$J$2:$J$81,10),'Self-Assessment'!$J$2:$J$81,0))),"")</f>
        <v/>
      </c>
    </row>
    <row r="13" ht="44" customHeight="1">
      <c r="A13" s="10" t="n">
        <v>11</v>
      </c>
      <c r="B13" s="18">
        <f>IFERROR(IF(LARGE('Self-Assessment'!$J$2:$J$81,11)&lt;=0,"",INDEX('Self-Assessment'!$B$2:$B$81,MATCH(LARGE('Self-Assessment'!$J$2:$J$81,11),'Self-Assessment'!$J$2:$J$81,0))),"")</f>
        <v/>
      </c>
      <c r="C13" s="12">
        <f>IFERROR(IF(LARGE('Self-Assessment'!$J$2:$J$81,11)&lt;=0,"",INDEX('Self-Assessment'!$C$2:$C$81,MATCH(LARGE('Self-Assessment'!$J$2:$J$81,11),'Self-Assessment'!$J$2:$J$81,0))),"")</f>
        <v/>
      </c>
      <c r="D13" s="12">
        <f>IFERROR(IF(LARGE('Self-Assessment'!$J$2:$J$81,11)&lt;=0,"",INDEX('Self-Assessment'!$D$2:$D$81,MATCH(LARGE('Self-Assessment'!$J$2:$J$81,11),'Self-Assessment'!$J$2:$J$81,0))),"")</f>
        <v/>
      </c>
      <c r="E13" s="10">
        <f>IFERROR(IF(LARGE('Self-Assessment'!$J$2:$J$81,11)&lt;=0,"",INDEX('Self-Assessment'!$E$2:$E$81,MATCH(LARGE('Self-Assessment'!$J$2:$J$81,11),'Self-Assessment'!$J$2:$J$81,0))),"")</f>
        <v/>
      </c>
      <c r="F13" s="10">
        <f>IFERROR(IF(LARGE('Self-Assessment'!$J$2:$J$81,11)&lt;=0,"",INDEX('Self-Assessment'!$F$2:$F$81,MATCH(LARGE('Self-Assessment'!$J$2:$J$81,11),'Self-Assessment'!$J$2:$J$81,0))),"")</f>
        <v/>
      </c>
    </row>
    <row r="14" ht="44" customHeight="1">
      <c r="A14" s="10" t="n">
        <v>12</v>
      </c>
      <c r="B14" s="18">
        <f>IFERROR(IF(LARGE('Self-Assessment'!$J$2:$J$81,12)&lt;=0,"",INDEX('Self-Assessment'!$B$2:$B$81,MATCH(LARGE('Self-Assessment'!$J$2:$J$81,12),'Self-Assessment'!$J$2:$J$81,0))),"")</f>
        <v/>
      </c>
      <c r="C14" s="12">
        <f>IFERROR(IF(LARGE('Self-Assessment'!$J$2:$J$81,12)&lt;=0,"",INDEX('Self-Assessment'!$C$2:$C$81,MATCH(LARGE('Self-Assessment'!$J$2:$J$81,12),'Self-Assessment'!$J$2:$J$81,0))),"")</f>
        <v/>
      </c>
      <c r="D14" s="12">
        <f>IFERROR(IF(LARGE('Self-Assessment'!$J$2:$J$81,12)&lt;=0,"",INDEX('Self-Assessment'!$D$2:$D$81,MATCH(LARGE('Self-Assessment'!$J$2:$J$81,12),'Self-Assessment'!$J$2:$J$81,0))),"")</f>
        <v/>
      </c>
      <c r="E14" s="10">
        <f>IFERROR(IF(LARGE('Self-Assessment'!$J$2:$J$81,12)&lt;=0,"",INDEX('Self-Assessment'!$E$2:$E$81,MATCH(LARGE('Self-Assessment'!$J$2:$J$81,12),'Self-Assessment'!$J$2:$J$81,0))),"")</f>
        <v/>
      </c>
      <c r="F14" s="10">
        <f>IFERROR(IF(LARGE('Self-Assessment'!$J$2:$J$81,12)&lt;=0,"",INDEX('Self-Assessment'!$F$2:$F$81,MATCH(LARGE('Self-Assessment'!$J$2:$J$81,12),'Self-Assessment'!$J$2:$J$81,0))),"")</f>
        <v/>
      </c>
    </row>
    <row r="15" ht="44" customHeight="1">
      <c r="A15" s="10" t="n">
        <v>13</v>
      </c>
      <c r="B15" s="18">
        <f>IFERROR(IF(LARGE('Self-Assessment'!$J$2:$J$81,13)&lt;=0,"",INDEX('Self-Assessment'!$B$2:$B$81,MATCH(LARGE('Self-Assessment'!$J$2:$J$81,13),'Self-Assessment'!$J$2:$J$81,0))),"")</f>
        <v/>
      </c>
      <c r="C15" s="12">
        <f>IFERROR(IF(LARGE('Self-Assessment'!$J$2:$J$81,13)&lt;=0,"",INDEX('Self-Assessment'!$C$2:$C$81,MATCH(LARGE('Self-Assessment'!$J$2:$J$81,13),'Self-Assessment'!$J$2:$J$81,0))),"")</f>
        <v/>
      </c>
      <c r="D15" s="12">
        <f>IFERROR(IF(LARGE('Self-Assessment'!$J$2:$J$81,13)&lt;=0,"",INDEX('Self-Assessment'!$D$2:$D$81,MATCH(LARGE('Self-Assessment'!$J$2:$J$81,13),'Self-Assessment'!$J$2:$J$81,0))),"")</f>
        <v/>
      </c>
      <c r="E15" s="10">
        <f>IFERROR(IF(LARGE('Self-Assessment'!$J$2:$J$81,13)&lt;=0,"",INDEX('Self-Assessment'!$E$2:$E$81,MATCH(LARGE('Self-Assessment'!$J$2:$J$81,13),'Self-Assessment'!$J$2:$J$81,0))),"")</f>
        <v/>
      </c>
      <c r="F15" s="10">
        <f>IFERROR(IF(LARGE('Self-Assessment'!$J$2:$J$81,13)&lt;=0,"",INDEX('Self-Assessment'!$F$2:$F$81,MATCH(LARGE('Self-Assessment'!$J$2:$J$81,13),'Self-Assessment'!$J$2:$J$81,0))),"")</f>
        <v/>
      </c>
    </row>
    <row r="16" ht="44" customHeight="1">
      <c r="A16" s="10" t="n">
        <v>14</v>
      </c>
      <c r="B16" s="18">
        <f>IFERROR(IF(LARGE('Self-Assessment'!$J$2:$J$81,14)&lt;=0,"",INDEX('Self-Assessment'!$B$2:$B$81,MATCH(LARGE('Self-Assessment'!$J$2:$J$81,14),'Self-Assessment'!$J$2:$J$81,0))),"")</f>
        <v/>
      </c>
      <c r="C16" s="12">
        <f>IFERROR(IF(LARGE('Self-Assessment'!$J$2:$J$81,14)&lt;=0,"",INDEX('Self-Assessment'!$C$2:$C$81,MATCH(LARGE('Self-Assessment'!$J$2:$J$81,14),'Self-Assessment'!$J$2:$J$81,0))),"")</f>
        <v/>
      </c>
      <c r="D16" s="12">
        <f>IFERROR(IF(LARGE('Self-Assessment'!$J$2:$J$81,14)&lt;=0,"",INDEX('Self-Assessment'!$D$2:$D$81,MATCH(LARGE('Self-Assessment'!$J$2:$J$81,14),'Self-Assessment'!$J$2:$J$81,0))),"")</f>
        <v/>
      </c>
      <c r="E16" s="10">
        <f>IFERROR(IF(LARGE('Self-Assessment'!$J$2:$J$81,14)&lt;=0,"",INDEX('Self-Assessment'!$E$2:$E$81,MATCH(LARGE('Self-Assessment'!$J$2:$J$81,14),'Self-Assessment'!$J$2:$J$81,0))),"")</f>
        <v/>
      </c>
      <c r="F16" s="10">
        <f>IFERROR(IF(LARGE('Self-Assessment'!$J$2:$J$81,14)&lt;=0,"",INDEX('Self-Assessment'!$F$2:$F$81,MATCH(LARGE('Self-Assessment'!$J$2:$J$81,14),'Self-Assessment'!$J$2:$J$81,0))),"")</f>
        <v/>
      </c>
    </row>
    <row r="17" ht="44" customHeight="1">
      <c r="A17" s="10" t="n">
        <v>15</v>
      </c>
      <c r="B17" s="18">
        <f>IFERROR(IF(LARGE('Self-Assessment'!$J$2:$J$81,15)&lt;=0,"",INDEX('Self-Assessment'!$B$2:$B$81,MATCH(LARGE('Self-Assessment'!$J$2:$J$81,15),'Self-Assessment'!$J$2:$J$81,0))),"")</f>
        <v/>
      </c>
      <c r="C17" s="12">
        <f>IFERROR(IF(LARGE('Self-Assessment'!$J$2:$J$81,15)&lt;=0,"",INDEX('Self-Assessment'!$C$2:$C$81,MATCH(LARGE('Self-Assessment'!$J$2:$J$81,15),'Self-Assessment'!$J$2:$J$81,0))),"")</f>
        <v/>
      </c>
      <c r="D17" s="12">
        <f>IFERROR(IF(LARGE('Self-Assessment'!$J$2:$J$81,15)&lt;=0,"",INDEX('Self-Assessment'!$D$2:$D$81,MATCH(LARGE('Self-Assessment'!$J$2:$J$81,15),'Self-Assessment'!$J$2:$J$81,0))),"")</f>
        <v/>
      </c>
      <c r="E17" s="10">
        <f>IFERROR(IF(LARGE('Self-Assessment'!$J$2:$J$81,15)&lt;=0,"",INDEX('Self-Assessment'!$E$2:$E$81,MATCH(LARGE('Self-Assessment'!$J$2:$J$81,15),'Self-Assessment'!$J$2:$J$81,0))),"")</f>
        <v/>
      </c>
      <c r="F17" s="10">
        <f>IFERROR(IF(LARGE('Self-Assessment'!$J$2:$J$81,15)&lt;=0,"",INDEX('Self-Assessment'!$F$2:$F$81,MATCH(LARGE('Self-Assessment'!$J$2:$J$81,15),'Self-Assessment'!$J$2:$J$81,0))),"")</f>
        <v/>
      </c>
    </row>
    <row r="18" ht="44" customHeight="1">
      <c r="A18" s="10" t="n">
        <v>16</v>
      </c>
      <c r="B18" s="18">
        <f>IFERROR(IF(LARGE('Self-Assessment'!$J$2:$J$81,16)&lt;=0,"",INDEX('Self-Assessment'!$B$2:$B$81,MATCH(LARGE('Self-Assessment'!$J$2:$J$81,16),'Self-Assessment'!$J$2:$J$81,0))),"")</f>
        <v/>
      </c>
      <c r="C18" s="12">
        <f>IFERROR(IF(LARGE('Self-Assessment'!$J$2:$J$81,16)&lt;=0,"",INDEX('Self-Assessment'!$C$2:$C$81,MATCH(LARGE('Self-Assessment'!$J$2:$J$81,16),'Self-Assessment'!$J$2:$J$81,0))),"")</f>
        <v/>
      </c>
      <c r="D18" s="12">
        <f>IFERROR(IF(LARGE('Self-Assessment'!$J$2:$J$81,16)&lt;=0,"",INDEX('Self-Assessment'!$D$2:$D$81,MATCH(LARGE('Self-Assessment'!$J$2:$J$81,16),'Self-Assessment'!$J$2:$J$81,0))),"")</f>
        <v/>
      </c>
      <c r="E18" s="10">
        <f>IFERROR(IF(LARGE('Self-Assessment'!$J$2:$J$81,16)&lt;=0,"",INDEX('Self-Assessment'!$E$2:$E$81,MATCH(LARGE('Self-Assessment'!$J$2:$J$81,16),'Self-Assessment'!$J$2:$J$81,0))),"")</f>
        <v/>
      </c>
      <c r="F18" s="10">
        <f>IFERROR(IF(LARGE('Self-Assessment'!$J$2:$J$81,16)&lt;=0,"",INDEX('Self-Assessment'!$F$2:$F$81,MATCH(LARGE('Self-Assessment'!$J$2:$J$81,16),'Self-Assessment'!$J$2:$J$81,0))),"")</f>
        <v/>
      </c>
    </row>
    <row r="19" ht="44" customHeight="1">
      <c r="A19" s="10" t="n">
        <v>17</v>
      </c>
      <c r="B19" s="18">
        <f>IFERROR(IF(LARGE('Self-Assessment'!$J$2:$J$81,17)&lt;=0,"",INDEX('Self-Assessment'!$B$2:$B$81,MATCH(LARGE('Self-Assessment'!$J$2:$J$81,17),'Self-Assessment'!$J$2:$J$81,0))),"")</f>
        <v/>
      </c>
      <c r="C19" s="12">
        <f>IFERROR(IF(LARGE('Self-Assessment'!$J$2:$J$81,17)&lt;=0,"",INDEX('Self-Assessment'!$C$2:$C$81,MATCH(LARGE('Self-Assessment'!$J$2:$J$81,17),'Self-Assessment'!$J$2:$J$81,0))),"")</f>
        <v/>
      </c>
      <c r="D19" s="12">
        <f>IFERROR(IF(LARGE('Self-Assessment'!$J$2:$J$81,17)&lt;=0,"",INDEX('Self-Assessment'!$D$2:$D$81,MATCH(LARGE('Self-Assessment'!$J$2:$J$81,17),'Self-Assessment'!$J$2:$J$81,0))),"")</f>
        <v/>
      </c>
      <c r="E19" s="10">
        <f>IFERROR(IF(LARGE('Self-Assessment'!$J$2:$J$81,17)&lt;=0,"",INDEX('Self-Assessment'!$E$2:$E$81,MATCH(LARGE('Self-Assessment'!$J$2:$J$81,17),'Self-Assessment'!$J$2:$J$81,0))),"")</f>
        <v/>
      </c>
      <c r="F19" s="10">
        <f>IFERROR(IF(LARGE('Self-Assessment'!$J$2:$J$81,17)&lt;=0,"",INDEX('Self-Assessment'!$F$2:$F$81,MATCH(LARGE('Self-Assessment'!$J$2:$J$81,17),'Self-Assessment'!$J$2:$J$81,0))),"")</f>
        <v/>
      </c>
    </row>
    <row r="20" ht="44" customHeight="1">
      <c r="A20" s="10" t="n">
        <v>18</v>
      </c>
      <c r="B20" s="18">
        <f>IFERROR(IF(LARGE('Self-Assessment'!$J$2:$J$81,18)&lt;=0,"",INDEX('Self-Assessment'!$B$2:$B$81,MATCH(LARGE('Self-Assessment'!$J$2:$J$81,18),'Self-Assessment'!$J$2:$J$81,0))),"")</f>
        <v/>
      </c>
      <c r="C20" s="12">
        <f>IFERROR(IF(LARGE('Self-Assessment'!$J$2:$J$81,18)&lt;=0,"",INDEX('Self-Assessment'!$C$2:$C$81,MATCH(LARGE('Self-Assessment'!$J$2:$J$81,18),'Self-Assessment'!$J$2:$J$81,0))),"")</f>
        <v/>
      </c>
      <c r="D20" s="12">
        <f>IFERROR(IF(LARGE('Self-Assessment'!$J$2:$J$81,18)&lt;=0,"",INDEX('Self-Assessment'!$D$2:$D$81,MATCH(LARGE('Self-Assessment'!$J$2:$J$81,18),'Self-Assessment'!$J$2:$J$81,0))),"")</f>
        <v/>
      </c>
      <c r="E20" s="10">
        <f>IFERROR(IF(LARGE('Self-Assessment'!$J$2:$J$81,18)&lt;=0,"",INDEX('Self-Assessment'!$E$2:$E$81,MATCH(LARGE('Self-Assessment'!$J$2:$J$81,18),'Self-Assessment'!$J$2:$J$81,0))),"")</f>
        <v/>
      </c>
      <c r="F20" s="10">
        <f>IFERROR(IF(LARGE('Self-Assessment'!$J$2:$J$81,18)&lt;=0,"",INDEX('Self-Assessment'!$F$2:$F$81,MATCH(LARGE('Self-Assessment'!$J$2:$J$81,18),'Self-Assessment'!$J$2:$J$81,0))),"")</f>
        <v/>
      </c>
    </row>
    <row r="21" ht="44" customHeight="1">
      <c r="A21" s="10" t="n">
        <v>19</v>
      </c>
      <c r="B21" s="18">
        <f>IFERROR(IF(LARGE('Self-Assessment'!$J$2:$J$81,19)&lt;=0,"",INDEX('Self-Assessment'!$B$2:$B$81,MATCH(LARGE('Self-Assessment'!$J$2:$J$81,19),'Self-Assessment'!$J$2:$J$81,0))),"")</f>
        <v/>
      </c>
      <c r="C21" s="12">
        <f>IFERROR(IF(LARGE('Self-Assessment'!$J$2:$J$81,19)&lt;=0,"",INDEX('Self-Assessment'!$C$2:$C$81,MATCH(LARGE('Self-Assessment'!$J$2:$J$81,19),'Self-Assessment'!$J$2:$J$81,0))),"")</f>
        <v/>
      </c>
      <c r="D21" s="12">
        <f>IFERROR(IF(LARGE('Self-Assessment'!$J$2:$J$81,19)&lt;=0,"",INDEX('Self-Assessment'!$D$2:$D$81,MATCH(LARGE('Self-Assessment'!$J$2:$J$81,19),'Self-Assessment'!$J$2:$J$81,0))),"")</f>
        <v/>
      </c>
      <c r="E21" s="10">
        <f>IFERROR(IF(LARGE('Self-Assessment'!$J$2:$J$81,19)&lt;=0,"",INDEX('Self-Assessment'!$E$2:$E$81,MATCH(LARGE('Self-Assessment'!$J$2:$J$81,19),'Self-Assessment'!$J$2:$J$81,0))),"")</f>
        <v/>
      </c>
      <c r="F21" s="10">
        <f>IFERROR(IF(LARGE('Self-Assessment'!$J$2:$J$81,19)&lt;=0,"",INDEX('Self-Assessment'!$F$2:$F$81,MATCH(LARGE('Self-Assessment'!$J$2:$J$81,19),'Self-Assessment'!$J$2:$J$81,0))),"")</f>
        <v/>
      </c>
    </row>
    <row r="22" ht="44" customHeight="1">
      <c r="A22" s="10" t="n">
        <v>20</v>
      </c>
      <c r="B22" s="18">
        <f>IFERROR(IF(LARGE('Self-Assessment'!$J$2:$J$81,20)&lt;=0,"",INDEX('Self-Assessment'!$B$2:$B$81,MATCH(LARGE('Self-Assessment'!$J$2:$J$81,20),'Self-Assessment'!$J$2:$J$81,0))),"")</f>
        <v/>
      </c>
      <c r="C22" s="12">
        <f>IFERROR(IF(LARGE('Self-Assessment'!$J$2:$J$81,20)&lt;=0,"",INDEX('Self-Assessment'!$C$2:$C$81,MATCH(LARGE('Self-Assessment'!$J$2:$J$81,20),'Self-Assessment'!$J$2:$J$81,0))),"")</f>
        <v/>
      </c>
      <c r="D22" s="12">
        <f>IFERROR(IF(LARGE('Self-Assessment'!$J$2:$J$81,20)&lt;=0,"",INDEX('Self-Assessment'!$D$2:$D$81,MATCH(LARGE('Self-Assessment'!$J$2:$J$81,20),'Self-Assessment'!$J$2:$J$81,0))),"")</f>
        <v/>
      </c>
      <c r="E22" s="10">
        <f>IFERROR(IF(LARGE('Self-Assessment'!$J$2:$J$81,20)&lt;=0,"",INDEX('Self-Assessment'!$E$2:$E$81,MATCH(LARGE('Self-Assessment'!$J$2:$J$81,20),'Self-Assessment'!$J$2:$J$81,0))),"")</f>
        <v/>
      </c>
      <c r="F22" s="10">
        <f>IFERROR(IF(LARGE('Self-Assessment'!$J$2:$J$81,20)&lt;=0,"",INDEX('Self-Assessment'!$F$2:$F$81,MATCH(LARGE('Self-Assessment'!$J$2:$J$81,20),'Self-Assessment'!$J$2:$J$81,0))),"")</f>
        <v/>
      </c>
    </row>
    <row r="25">
      <c r="A25" s="2" t="inlineStr">
        <is>
          <t>Blank rows mean you have fewer than twenty outstanding items. That is a good sign.</t>
        </is>
      </c>
    </row>
    <row r="26">
      <c r="A26" s="2" t="inlineStr">
        <is>
          <t>Order is by how much the item matters and how far short you are. It is a starting order, not a substitute for your own judgement about your business.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23"/>
  <sheetViews>
    <sheetView workbookViewId="0">
      <pane ySplit="4" topLeftCell="A5" activePane="bottomLeft" state="frozen"/>
      <selection pane="bottomLeft" activeCell="A1" sqref="A1"/>
    </sheetView>
  </sheetViews>
  <sheetFormatPr baseColWidth="8" defaultRowHeight="15"/>
  <cols>
    <col width="26" customWidth="1" min="1" max="1"/>
    <col width="66" customWidth="1" min="2" max="2"/>
    <col width="18" customWidth="1" min="3" max="3"/>
    <col width="22" customWidth="1" min="4" max="4"/>
    <col width="76" customWidth="1" min="5" max="5"/>
  </cols>
  <sheetData>
    <row r="1">
      <c r="A1" s="3" t="inlineStr">
        <is>
          <t>Riverstone Markets Limited, fictional. Six stores, 340 staff, outsourced IT, card payments, 41,000 loyalty members. Completed by the COO, IT Manager and Finance Manager in one sitting.</t>
        </is>
      </c>
    </row>
    <row r="2">
      <c r="A2" s="19" t="inlineStr">
        <is>
          <t>Result: 53 of 80 controls believed in place. 15 could be proved today. Evidence gap of 38. Eleven answers were 'Don't know'.</t>
        </is>
      </c>
    </row>
    <row r="4" ht="30" customHeight="1">
      <c r="A4" s="8" t="inlineStr">
        <is>
          <t>Section</t>
        </is>
      </c>
      <c r="B4" s="8" t="inlineStr">
        <is>
          <t>Question</t>
        </is>
      </c>
      <c r="C4" s="8" t="inlineStr">
        <is>
          <t>Their answer</t>
        </is>
      </c>
      <c r="D4" s="8" t="inlineStr">
        <is>
          <t>Could they prove it?</t>
        </is>
      </c>
      <c r="E4" s="8" t="inlineStr">
        <is>
          <t>What the assessment found later</t>
        </is>
      </c>
    </row>
    <row r="5" ht="48" customHeight="1">
      <c r="A5" s="20" t="inlineStr">
        <is>
          <t>2. Your IT provider and suppliers</t>
        </is>
      </c>
      <c r="B5" s="20" t="inlineStr">
        <is>
          <t>Is the split of responsibility between your business and your IT provider written down?</t>
        </is>
      </c>
      <c r="C5" s="21" t="inlineStr">
        <is>
          <t>No</t>
        </is>
      </c>
      <c r="D5" s="21" t="inlineStr">
        <is>
          <t>No</t>
        </is>
      </c>
      <c r="E5" s="20" t="inlineStr">
        <is>
          <t>The contract covered uptime and helpdesk only. Neither party owned access reviews, patch checking or backup testing. This single gap sat underneath six other findings.</t>
        </is>
      </c>
    </row>
    <row r="6" ht="48" customHeight="1">
      <c r="A6" s="20" t="inlineStr">
        <is>
          <t>4. Who can get into your systems</t>
        </is>
      </c>
      <c r="B6" s="20" t="inlineStr">
        <is>
          <t>Is multi-factor authentication switched on for email, for every single user?</t>
        </is>
      </c>
      <c r="C6" s="21" t="inlineStr">
        <is>
          <t>Yes</t>
        </is>
      </c>
      <c r="D6" s="21" t="inlineStr">
        <is>
          <t>Yes, with some effort</t>
        </is>
      </c>
      <c r="E6" s="20" t="inlineStr">
        <is>
          <t>Enrolment was 287 of 340. The 53 without it included the finance team, three directors and all four provider accounts. 'Yes' was honestly given and materially wrong.</t>
        </is>
      </c>
    </row>
    <row r="7" ht="48" customHeight="1">
      <c r="A7" s="20" t="inlineStr">
        <is>
          <t>4. Who can get into your systems</t>
        </is>
      </c>
      <c r="B7" s="20" t="inlineStr">
        <is>
          <t>Do you know how many accounts hold full administrator rights, and is each one justified?</t>
        </is>
      </c>
      <c r="C7" s="21" t="inlineStr">
        <is>
          <t>Don't know</t>
        </is>
      </c>
      <c r="D7" s="21" t="inlineStr">
        <is>
          <t>No</t>
        </is>
      </c>
      <c r="E7" s="20" t="inlineStr">
        <is>
          <t>Nineteen accounts held full administrator rights, including four belonging to people who had left and one shared by the provider's engineers.</t>
        </is>
      </c>
    </row>
    <row r="8" ht="48" customHeight="1">
      <c r="A8" s="20" t="inlineStr">
        <is>
          <t>4. Who can get into your systems</t>
        </is>
      </c>
      <c r="B8" s="20" t="inlineStr">
        <is>
          <t>When someone leaves, is their access removed on their last day?</t>
        </is>
      </c>
      <c r="C8" s="21" t="inlineStr">
        <is>
          <t>Yes</t>
        </is>
      </c>
      <c r="D8" s="21" t="inlineStr">
        <is>
          <t>No</t>
        </is>
      </c>
      <c r="E8" s="20" t="inlineStr">
        <is>
          <t>Of 34 leavers in six months, 12 still had active accounts. With seasonal staff turnover this was the largest single exposure in the business.</t>
        </is>
      </c>
    </row>
    <row r="9" ht="48" customHeight="1">
      <c r="A9" s="20" t="inlineStr">
        <is>
          <t>4. Who can get into your systems</t>
        </is>
      </c>
      <c r="B9" s="20" t="inlineStr">
        <is>
          <t>Are shared passwords kept in a proper password manager?</t>
        </is>
      </c>
      <c r="C9" s="21" t="inlineStr">
        <is>
          <t>No</t>
        </is>
      </c>
      <c r="D9" s="21" t="inlineStr">
        <is>
          <t>No</t>
        </is>
      </c>
      <c r="E9" s="20" t="inlineStr">
        <is>
          <t>A spreadsheet on the shared drive held 31 credentials including the firewall, the loyalty platform and the payroll system. 104 staff could open it.</t>
        </is>
      </c>
    </row>
    <row r="10" ht="48" customHeight="1">
      <c r="A10" s="20" t="inlineStr">
        <is>
          <t>6. Protecting your information</t>
        </is>
      </c>
      <c r="B10" s="20" t="inlineStr">
        <is>
          <t>Are your backups stored somewhere an attacker with administrator access could not delete them?</t>
        </is>
      </c>
      <c r="C10" s="21" t="inlineStr">
        <is>
          <t>Yes</t>
        </is>
      </c>
      <c r="D10" s="21" t="inlineStr">
        <is>
          <t>No</t>
        </is>
      </c>
      <c r="E10" s="20" t="inlineStr">
        <is>
          <t>Backups ran to a device on the same domain, reachable by all nineteen administrator accounts. There was no offline or immutable copy, and no backup of the Microsoft 365 tenant.</t>
        </is>
      </c>
    </row>
    <row r="11" ht="48" customHeight="1">
      <c r="A11" s="20" t="inlineStr">
        <is>
          <t>6. Protecting your information</t>
        </is>
      </c>
      <c r="B11" s="20" t="inlineStr">
        <is>
          <t>Has anyone actually restored from backup in the last twelve months?</t>
        </is>
      </c>
      <c r="C11" s="21" t="inlineStr">
        <is>
          <t>Yes</t>
        </is>
      </c>
      <c r="D11" s="21" t="inlineStr">
        <is>
          <t>No</t>
        </is>
      </c>
      <c r="E11" s="20" t="inlineStr">
        <is>
          <t>No restore had ever been performed. Twelve months of successful backup reports existed. The provider confirmed restore testing was not in the contract.</t>
        </is>
      </c>
    </row>
    <row r="12" ht="48" customHeight="1">
      <c r="A12" s="20" t="inlineStr">
        <is>
          <t>7. Card payments and customer data</t>
        </is>
      </c>
      <c r="B12" s="20" t="inlineStr">
        <is>
          <t>Are your tills and payment systems separated on the network from general office computers?</t>
        </is>
      </c>
      <c r="C12" s="21" t="inlineStr">
        <is>
          <t>Don't know</t>
        </is>
      </c>
      <c r="D12" s="21" t="inlineStr">
        <is>
          <t>No</t>
        </is>
      </c>
      <c r="E12" s="20" t="inlineStr">
        <is>
          <t>The network was flat across all six stores. A compromised back-office PC in one store could reach the payment environment in all of them.</t>
        </is>
      </c>
    </row>
    <row r="13" ht="48" customHeight="1">
      <c r="A13" s="20" t="inlineStr">
        <is>
          <t>7. Card payments and customer data</t>
        </is>
      </c>
      <c r="B13" s="20" t="inlineStr">
        <is>
          <t>Do you store card numbers anywhere, including in emails or order notes?</t>
        </is>
      </c>
      <c r="C13" s="21" t="inlineStr">
        <is>
          <t>No</t>
        </is>
      </c>
      <c r="D13" s="21" t="inlineStr">
        <is>
          <t>No</t>
        </is>
      </c>
      <c r="E13" s="20" t="inlineStr">
        <is>
          <t>Three years of customer service emails contained full card numbers where customers had sent them for refunds. Nobody had considered the mailbox a card data store.</t>
        </is>
      </c>
    </row>
    <row r="14" ht="48" customHeight="1">
      <c r="A14" s="20" t="inlineStr">
        <is>
          <t>8. Keeping systems protected</t>
        </is>
      </c>
      <c r="B14" s="20" t="inlineStr">
        <is>
          <t>Is your guest or customer wifi separated from the network your business systems run on?</t>
        </is>
      </c>
      <c r="C14" s="21" t="inlineStr">
        <is>
          <t>Yes</t>
        </is>
      </c>
      <c r="D14" s="21" t="inlineStr">
        <is>
          <t>No</t>
        </is>
      </c>
      <c r="E14" s="20" t="inlineStr">
        <is>
          <t>Guest wifi was separated in four stores and not in the two oldest. Nobody had checked since installation.</t>
        </is>
      </c>
    </row>
    <row r="15" ht="48" customHeight="1">
      <c r="A15" s="20" t="inlineStr">
        <is>
          <t>9. Would you notice</t>
        </is>
      </c>
      <c r="B15" s="20" t="inlineStr">
        <is>
          <t>Is anyone actually watching for security alerts?</t>
        </is>
      </c>
      <c r="C15" s="21" t="inlineStr">
        <is>
          <t>Yes</t>
        </is>
      </c>
      <c r="D15" s="21" t="inlineStr">
        <is>
          <t>No</t>
        </is>
      </c>
      <c r="E15" s="20" t="inlineStr">
        <is>
          <t>The IT contract contained no monitoring obligation. The provider reviewed alerts 'when we see them'. No alert handling records existed for the period.</t>
        </is>
      </c>
    </row>
    <row r="16" ht="48" customHeight="1">
      <c r="A16" s="20" t="inlineStr">
        <is>
          <t>9. Would you notice</t>
        </is>
      </c>
      <c r="B16" s="20" t="inlineStr">
        <is>
          <t>Would you know if someone set up a rule to forward a mailbox to an outside address?</t>
        </is>
      </c>
      <c r="C16" s="21" t="inlineStr">
        <is>
          <t>Don't know</t>
        </is>
      </c>
      <c r="D16" s="21" t="inlineStr">
        <is>
          <t>No</t>
        </is>
      </c>
      <c r="E16" s="20" t="inlineStr">
        <is>
          <t>Three mailboxes had external forwarding rules. The oldest dated to January 2026 and had been running for eight months unnoticed.</t>
        </is>
      </c>
    </row>
    <row r="17" ht="48" customHeight="1">
      <c r="A17" s="20" t="inlineStr">
        <is>
          <t>10. If it happened tomorrow</t>
        </is>
      </c>
      <c r="B17" s="20" t="inlineStr">
        <is>
          <t>Do you have a written plan for what to do in a serious incident?</t>
        </is>
      </c>
      <c r="C17" s="21" t="inlineStr">
        <is>
          <t>No</t>
        </is>
      </c>
      <c r="D17" s="21" t="inlineStr">
        <is>
          <t>No</t>
        </is>
      </c>
      <c r="E17" s="20" t="inlineStr">
        <is>
          <t>No plan. Management's position was 'call the provider'. The provider had no out-of-hours obligation in the contract.</t>
        </is>
      </c>
    </row>
    <row r="18" ht="48" customHeight="1">
      <c r="A18" s="20" t="inlineStr">
        <is>
          <t>10. If it happened tomorrow</t>
        </is>
      </c>
      <c r="B18" s="20" t="inlineStr">
        <is>
          <t>Do you know what your customer contracts require you to tell them, and how quickly?</t>
        </is>
      </c>
      <c r="C18" s="21" t="inlineStr">
        <is>
          <t>Don't know</t>
        </is>
      </c>
      <c r="D18" s="21" t="inlineStr">
        <is>
          <t>No</t>
        </is>
      </c>
      <c r="E18" s="20" t="inlineStr">
        <is>
          <t>Two supplier agreements required notification within 48 hours. Nobody in the business was aware of either clause.</t>
        </is>
      </c>
    </row>
    <row r="19" ht="48" customHeight="1">
      <c r="A19" s="20" t="inlineStr">
        <is>
          <t>10. If it happened tomorrow</t>
        </is>
      </c>
      <c r="B19" s="20" t="inlineStr">
        <is>
          <t>Could the business keep trading on paper while systems were down?</t>
        </is>
      </c>
      <c r="C19" s="21" t="inlineStr">
        <is>
          <t>Yes</t>
        </is>
      </c>
      <c r="D19" s="21" t="inlineStr">
        <is>
          <t>No</t>
        </is>
      </c>
      <c r="E19" s="20" t="inlineStr">
        <is>
          <t>No manual process existed. Store managers assumed one did. At an estimated JMD 4.2m of daily takings across six stores, this was the costliest unexamined assumption in the business.</t>
        </is>
      </c>
    </row>
    <row r="21">
      <c r="A21" s="2" t="inlineStr">
        <is>
          <t>Notice the pattern: most answers in the middle column were honest. The business was not careless. It was confident about things nobody had checked.</t>
        </is>
      </c>
    </row>
    <row r="22">
      <c r="A22" s="2" t="inlineStr">
        <is>
          <t>Ten of these fifteen were rated 'Yes' or 'Don't know' by people who ran the business competently every day. That is the normal result, not an unusual one.</t>
        </is>
      </c>
    </row>
    <row r="23">
      <c r="A23" s="22" t="inlineStr">
        <is>
          <t>The right-hand column is what a verified assessment adds. This workbook cannot produce it, because a questionnaire cannot inspect a mailbox rule or count administrator accounts.</t>
        </is>
      </c>
    </row>
  </sheetData>
  <mergeCells count="3">
    <mergeCell ref="A21:E21"/>
    <mergeCell ref="A22:E22"/>
    <mergeCell ref="A23:E2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2026-09-15T14:07:37Z</dcterms:created>
  <dcterms:modified xmlns:dcterms="http://purl.org/dc/terms/" xmlns:xsi="http://www.w3.org/2001/XMLSchema-instance" xsi:type="dcterms:W3CDTF">2026-09-15T14:07:37Z</dcterms:modified>
</cp:coreProperties>
</file>