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Read Me" sheetId="2" state="visible" r:id="rId4"/>
    <sheet name="Requirements" sheetId="3" state="visible" r:id="rId5"/>
    <sheet name="Board Questions" sheetId="4" state="visible" r:id="rId6"/>
    <sheet name="Summary" sheetId="5" state="visible" r:id="rId7"/>
  </sheets>
  <definedNames>
    <definedName function="false" hidden="false" localSheetId="3" name="_xlnm.Print_Titles" vbProcedure="false">'Board Questions'!$1:$1</definedName>
    <definedName function="false" hidden="true" localSheetId="3" name="_xlnm._FilterDatabase" vbProcedure="false">'Board Questions'!$A$1:$G$61</definedName>
    <definedName function="false" hidden="false" localSheetId="0" name="_xlnm.Print_Area" vbProcedure="false">Cover!$A$1:$D$33</definedName>
    <definedName function="false" hidden="false" localSheetId="2" name="_xlnm.Print_Titles" vbProcedure="false">Requirements!$1:$1</definedName>
    <definedName function="false" hidden="true" localSheetId="2" name="_xlnm._FilterDatabase" vbProcedure="false">Requirements!$A$1:$L$157</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<sst xmlns="http://schemas.openxmlformats.org/spreadsheetml/2006/main" count="1351" uniqueCount="727">
  <si>
    <t xml:space="preserve">ROOTGUARD</t>
  </si>
  <si>
    <t xml:space="preserve">SECURITY</t>
  </si>
  <si>
    <t xml:space="preserve">FSC Cyber Risk Self-Assessment</t>
  </si>
  <si>
    <t xml:space="preserve">Every requirement in the FSC's cyber risk guidance, and the evidence that would show it is met.</t>
  </si>
  <si>
    <t xml:space="preserve">DOCUMENT CONTROL</t>
  </si>
  <si>
    <t xml:space="preserve">Document ID</t>
  </si>
  <si>
    <t xml:space="preserve">FRM-FSC-001</t>
  </si>
  <si>
    <t xml:space="preserve">Version</t>
  </si>
  <si>
    <t xml:space="preserve">1.0</t>
  </si>
  <si>
    <t xml:space="preserve">Classification</t>
  </si>
  <si>
    <t xml:space="preserve">Public. Free to use and to share.</t>
  </si>
  <si>
    <t xml:space="preserve">Owner</t>
  </si>
  <si>
    <t xml:space="preserve">RootGuard Security</t>
  </si>
  <si>
    <t xml:space="preserve">Your copy</t>
  </si>
  <si>
    <t xml:space="preserve">Yours to keep. Nothing is sent anywhere.</t>
  </si>
  <si>
    <t xml:space="preserve">WHAT THIS IS</t>
  </si>
  <si>
    <t xml:space="preserve">A self-assessment against Industry Guidance: Management of Cyber Risks issued by the Financial Services Commission (Jamaica). Every requirement in the document is a row, with who it falls on, the evidence that would show it is met, and a status for you to set. The regulator's own board oversight questions are on a separate sheet for the board to answer.</t>
  </si>
  <si>
    <t xml:space="preserve">WHAT IT IS NOT</t>
  </si>
  <si>
    <t xml:space="preserve">Not the regulator's text and not legal advice. Each requirement is restated in plain words and cites the paragraph it comes from; where the wording matters, the regulator's document governs. Completing it records what you believe; the evidence column is what makes it true.</t>
  </si>
  <si>
    <t xml:space="preserve">HOW TO USE IT</t>
  </si>
  <si>
    <t xml:space="preserve">1.</t>
  </si>
  <si>
    <t xml:space="preserve">Read the regulator's document first: https://www.fscjamaica.org/wp-content/uploads/2025/03/Industry-Guidance-Management-of-Cyber-Risks.pdf</t>
  </si>
  <si>
    <t xml:space="preserve">2.</t>
  </si>
  <si>
    <t xml:space="preserve">Work through the Requirements sheet with whoever owns each area. Set Status only when the evidence named in the row exists.</t>
  </si>
  <si>
    <t xml:space="preserve">3.</t>
  </si>
  <si>
    <t xml:space="preserve">Give the Board Questions sheet to the board or its committee to answer for itself, before management sees the answers.</t>
  </si>
  <si>
    <t xml:space="preserve">4.</t>
  </si>
  <si>
    <t xml:space="preserve">Use the Summary sheet to see where Must requirements are not met. Those are the gaps a supervisor raises first.</t>
  </si>
  <si>
    <t xml:space="preserve">5.</t>
  </si>
  <si>
    <t xml:space="preserve">Repeat at planned intervals, and not less than annually, and before each annual attestation.</t>
  </si>
  <si>
    <t xml:space="preserve">IF YOU WANT THIS CHECKED</t>
  </si>
  <si>
    <t xml:space="preserve">This tells you where you believe you stand against the FSC's expectations. A board session works through the answers with your board, and an assessment establishes whether the evidence holds. Send us a completed copy.</t>
  </si>
  <si>
    <t xml:space="preserve">contact@rootguardsecurity.com</t>
  </si>
  <si>
    <t xml:space="preserve">rootguardsecurity.com</t>
  </si>
  <si>
    <t xml:space="preserve">Independent security assurance and editable documentation.</t>
  </si>
  <si>
    <t xml:space="preserve">Free from RootGuard Security. Yours to keep, adapt and use.</t>
  </si>
  <si>
    <t xml:space="preserve">What this is</t>
  </si>
  <si>
    <t xml:space="preserve">A working checklist against Industry Guidance: Management of Cyber Risks, for insurers, pension entities and securities licensees regulated by the Financial Services Commission.</t>
  </si>
  <si>
    <t xml:space="preserve">The source</t>
  </si>
  <si>
    <t xml:space="preserve">Document</t>
  </si>
  <si>
    <t xml:space="preserve">Industry Guidance: Management of Cyber Risks, Financial Services Commission (Jamaica). Applies to licensees under the Insurance Act, the Pensions Act and the Securities Act. The FSC's page for the guidance gives it the code GL-2025/03-0001, dates it 28 March 2025 and says it took effect on 1 October 2025; the document itself carries no date.</t>
  </si>
  <si>
    <t xml:space="preserve">Where to get it</t>
  </si>
  <si>
    <t xml:space="preserve">https://www.fscjamaica.org/wp-content/uploads/2025/03/Industry-Guidance-Management-of-Cyber-Risks.pdf</t>
  </si>
  <si>
    <t xml:space="preserve">How it was checked</t>
  </si>
  <si>
    <t xml:space="preserve">Every row was compared with the regulator's published document: the paragraph number, the strength of the wording, who the duty falls on, and that the restatement neither adds nor drops a condition.</t>
  </si>
  <si>
    <t xml:space="preserve">How it was built</t>
  </si>
  <si>
    <t xml:space="preserve">Each row restates one requirement in our own words and cites the paragraph number as printed in the regulator's document. Bulleted lists are split into one row per bullet. Descriptive paragraphs that impose no requirement have no row. The Strength column follows the regulator's wording: Must where it says must or shall, Should where it says should, Expected where it states an expectation without either.</t>
  </si>
  <si>
    <t xml:space="preserve">Check before relying on it</t>
  </si>
  <si>
    <t xml:space="preserve">The paraphrase is ours. Where a decision turns on the exact words, read the paragraph in the regulator's document. If you find a row that misstates it, tell us and we will correct it.</t>
  </si>
  <si>
    <t xml:space="preserve">How to read the columns</t>
  </si>
  <si>
    <t xml:space="preserve">Who the regulator puts the duty on: the board, senior management, a named function, or the institution.</t>
  </si>
  <si>
    <t xml:space="preserve">Evidence</t>
  </si>
  <si>
    <t xml:space="preserve">Our practical guidance on what would show the requirement is met, and the population it should cover. The regulator does not prescribe these artifacts.</t>
  </si>
  <si>
    <t xml:space="preserve">Status</t>
  </si>
  <si>
    <t xml:space="preserve">Met, Partly met, Not met, Not applicable, Not assessed. The Summary sheet counts them.</t>
  </si>
  <si>
    <t xml:space="preserve">Board questions</t>
  </si>
  <si>
    <t xml:space="preserve">The regulator's own list of questions a board should be able to answer, restated in plain words. Answer Yes, Partly, No or Don't know. Don't know is an answer, and usually the most useful one.</t>
  </si>
  <si>
    <t xml:space="preserve">What this will not do</t>
  </si>
  <si>
    <t xml:space="preserve">It will not tell you whether the regulator would accept your evidence, and it does not replace the attestation the document requires. It covers this document only, not other laws that apply to you.</t>
  </si>
  <si>
    <t xml:space="preserve">#</t>
  </si>
  <si>
    <t xml:space="preserve">Paragraph</t>
  </si>
  <si>
    <t xml:space="preserve">Area</t>
  </si>
  <si>
    <t xml:space="preserve">Requirement</t>
  </si>
  <si>
    <t xml:space="preserve">Strength</t>
  </si>
  <si>
    <t xml:space="preserve">Evidence that would show it is met</t>
  </si>
  <si>
    <t xml:space="preserve">Evidence location</t>
  </si>
  <si>
    <t xml:space="preserve">Responsible person</t>
  </si>
  <si>
    <t xml:space="preserve">Target date</t>
  </si>
  <si>
    <t xml:space="preserve">Notes</t>
  </si>
  <si>
    <t xml:space="preserve">Background and Context</t>
  </si>
  <si>
    <t xml:space="preserve">Governance</t>
  </si>
  <si>
    <t xml:space="preserve">Each licensee is expected to put in place an effective framework to manage the cyber risk exposures inherent in its operations.</t>
  </si>
  <si>
    <t xml:space="preserve">Expected</t>
  </si>
  <si>
    <t xml:space="preserve">Licensee</t>
  </si>
  <si>
    <t xml:space="preserve">Approved cyber risk management framework with its approval record and the scope of operations it covers.</t>
  </si>
  <si>
    <t xml:space="preserve">Not assessed</t>
  </si>
  <si>
    <t xml:space="preserve">3.0.4</t>
  </si>
  <si>
    <t xml:space="preserve">The Board is expected to make sure the cyber risk management framework reaches beyond IT to cover people, processes, data, facilities and testing.</t>
  </si>
  <si>
    <t xml:space="preserve">Board</t>
  </si>
  <si>
    <t xml:space="preserve">Board-approved cyber risk management framework whose scope statement names people, processes, data, facilities and testing, with the approval minute.</t>
  </si>
  <si>
    <t xml:space="preserve">3.1.1</t>
  </si>
  <si>
    <t xml:space="preserve">The Board must exercise full oversight of the licensee's cyber risk management framework.</t>
  </si>
  <si>
    <t xml:space="preserve">Must</t>
  </si>
  <si>
    <t xml:space="preserve">Board or committee terms of reference assigning cyber risk oversight, and minutes for the last 12 months showing the framework was reviewed.</t>
  </si>
  <si>
    <t xml:space="preserve">3.1.2</t>
  </si>
  <si>
    <t xml:space="preserve">The Board must make sure a cyber risk-aware culture exists across the whole organization.</t>
  </si>
  <si>
    <t xml:space="preserve">Board minutes receiving culture indicators (training completion, phishing results, reporting rates) for all business units over the last 12 months.</t>
  </si>
  <si>
    <t xml:space="preserve">3.1.3</t>
  </si>
  <si>
    <t xml:space="preserve">The Board, individually and collectively, must understand how serious the cyber threat environment is. It should also collectively hold a suitable mix of skills, knowledge and experience for understanding and assessing the cyber risks the licensee faces, and be informed enough to credibly challenge the recommendations and decisions of designated senior management.</t>
  </si>
  <si>
    <t xml:space="preserve">Board skills matrix covering every director with cyber competence marked, and minutes showing questions put to management on cyber reports.</t>
  </si>
  <si>
    <t xml:space="preserve">3.1.4</t>
  </si>
  <si>
    <t xml:space="preserve">The Board and senior management must keep an ongoing program that assesses gaps in the knowledge and expertise of directors and managers and carries out initiatives to close them. Both bodies shall include members with an appreciation of cyber risk management, and a program shall make sure every member receives continuous training.</t>
  </si>
  <si>
    <t xml:space="preserve">Board; Senior management</t>
  </si>
  <si>
    <t xml:space="preserve">Director and senior management training log for the last 12 months covering every member, plus the gap assessment that set the program.</t>
  </si>
  <si>
    <t xml:space="preserve">3.1.5</t>
  </si>
  <si>
    <t xml:space="preserve">A cyber risk management framework must be reviewed and approved by the Board, which should at a minimum include four lines of defense: business units that own and manage cyber and IT risks; the risk management function that oversees them; internal audit giving independent assurance over them; and information sharing arrangements together with independent external assurance.</t>
  </si>
  <si>
    <t xml:space="preserve">Approved framework document showing the four lines with named owners, and the Board minute recording its review and approval.</t>
  </si>
  <si>
    <t xml:space="preserve">3.1.6</t>
  </si>
  <si>
    <t xml:space="preserve">The Board should be responsible for setting the licensee's cyber risk tolerance and for closely overseeing implementation of the cyber risk management framework and of the policies, procedures and controls that support continuity of critical operations and core business lines. That oversight should take in third-party dependencies across supply chain, procurement and outsourcing.</t>
  </si>
  <si>
    <t xml:space="preserve">Should</t>
  </si>
  <si>
    <t xml:space="preserve">Board-approved cyber risk tolerance statement with metrics and thresholds, and the critical third-party list presented to the Board.</t>
  </si>
  <si>
    <t xml:space="preserve">3.1.7</t>
  </si>
  <si>
    <t xml:space="preserve">The Board and senior management should make sure cyber risk, progress in implementing the framework and related issues appear regularly on the Board agenda. The Board should have adequate access to cybersecurity expertise, internal or external, and cyber risk discussions should be given adequate agenda time.</t>
  </si>
  <si>
    <t xml:space="preserve">Board agendas and minutes for the last 12 months showing cyber items at each scheduled meeting and the time or attendees allotted.</t>
  </si>
  <si>
    <t xml:space="preserve">3.1.8</t>
  </si>
  <si>
    <t xml:space="preserve">The Board is expected to take a central part in judging how effective these arrangements are and in enabling management to act on them.</t>
  </si>
  <si>
    <t xml:space="preserve">Board effectiveness review or minutes recording the Board's assessment of the cyber framework and the actions it directed management to take.</t>
  </si>
  <si>
    <t xml:space="preserve">3.1.9</t>
  </si>
  <si>
    <t xml:space="preserve">The Board must review, deliberate on and challenge the cyber risk information in reports from its sub-committees, and the deliberation and decisions must be documented in the relevant Board minutes. Circulating sub-committee reports for directors to read individually is not sufficient.</t>
  </si>
  <si>
    <t xml:space="preserve">Board minutes for the last 12 months recording discussion and challenge of each committee cyber report, not only noting receipt.</t>
  </si>
  <si>
    <t xml:space="preserve">4.0.3</t>
  </si>
  <si>
    <t xml:space="preserve">Risk management</t>
  </si>
  <si>
    <t xml:space="preserve">Licensees must have an operational first-line framework that sets structure, roles and expertise, takes account of third-party dependencies, assesses exposure to cyber threats, establishes internal controls, and monitors and reports cyber risk to stakeholders.</t>
  </si>
  <si>
    <t xml:space="preserve">First-line cyber risk procedures covering all five elements, with an index mapping each element to its operating document.</t>
  </si>
  <si>
    <t xml:space="preserve">4.1.1</t>
  </si>
  <si>
    <t xml:space="preserve">Structure and expertise</t>
  </si>
  <si>
    <t xml:space="preserve">Senior management must make sure there is a suitable organizational structure that has adequate resources and cyber expertise for managing cyber risk effectively.</t>
  </si>
  <si>
    <t xml:space="preserve">Senior management</t>
  </si>
  <si>
    <t xml:space="preserve">Organization chart for IT and security functions, headcount and budget against plan, and role profiles showing required cyber expertise.</t>
  </si>
  <si>
    <t xml:space="preserve">4.1.3</t>
  </si>
  <si>
    <t xml:space="preserve">Senior management should carry out due diligence when selecting staff, vendors and contractors, including comprehensive and effective screening and security clearance checks, to reduce cyber and IT risk from internal sabotage or fraud.</t>
  </si>
  <si>
    <t xml:space="preserve">Screening records for all hires and contractors onboarded in the last 12 months, and vendor due diligence files for new suppliers in the same period.</t>
  </si>
  <si>
    <t xml:space="preserve">4.1.4</t>
  </si>
  <si>
    <t xml:space="preserve">Awareness and training</t>
  </si>
  <si>
    <t xml:space="preserve">Senior management should make sure every employee takes part in mandatory cybersecurity awareness programs.</t>
  </si>
  <si>
    <t xml:space="preserve">Training completion report covering the full employee population against the HR headcount, with non-completions and follow-up.</t>
  </si>
  <si>
    <t xml:space="preserve">4.2.1, bullet 1</t>
  </si>
  <si>
    <t xml:space="preserve">Senior management's responsibilities include setting up a sound enterprise-wide cyber risk management process aligned with business objectives, risk appetite and regulatory requirements.</t>
  </si>
  <si>
    <t xml:space="preserve">Approved cyber risk management procedure referencing the risk appetite statement and the regulatory obligations it addresses.</t>
  </si>
  <si>
    <t xml:space="preserve">4.2.1, bullet 2</t>
  </si>
  <si>
    <t xml:space="preserve">Senior management's responsibilities include using leading international, national and industry standards, guidelines or recommendations that reflect current good practice as the benchmark for designing the cyber resilience framework, and adopting the most effective cyber resilience measures.</t>
  </si>
  <si>
    <t xml:space="preserve">Current mapping of the framework to a named standard (for example NIST CSF 2.0 or ISO/IEC 27001:2022) with the date of the last review.</t>
  </si>
  <si>
    <t xml:space="preserve">4.2.1, bullet 3</t>
  </si>
  <si>
    <t xml:space="preserve">Senior management's responsibilities include developing a cybersecurity strategy, informed by the risk process, to prevent, monitor and defend against attacks.</t>
  </si>
  <si>
    <t xml:space="preserve">Approved cybersecurity strategy with version history and the risk assessment it was based on.</t>
  </si>
  <si>
    <t xml:space="preserve">4.2.1, bullet 4</t>
  </si>
  <si>
    <t xml:space="preserve">Senior management's responsibilities include aligning the cyber preparedness strategy with the business strategy and tracking technology and industry trends.</t>
  </si>
  <si>
    <t xml:space="preserve">Strategy document cross-referencing business strategy objectives, and records of the periodic trend or threat landscape review.</t>
  </si>
  <si>
    <t xml:space="preserve">4.2.1, bullet 5</t>
  </si>
  <si>
    <t xml:space="preserve">Senior management's responsibilities include making sure effective internal controls guard against cyber threats and keep critical infrastructure, IT systems, data and the other digital assets reliable, resilient and recoverable.</t>
  </si>
  <si>
    <t xml:space="preserve">Control register mapped to the critical asset list, with test results for controls over every critical asset in the last 12 months.</t>
  </si>
  <si>
    <t xml:space="preserve">4.2.1, bullet 6</t>
  </si>
  <si>
    <t xml:space="preserve">Senior management's responsibilities include making sure cybersecurity awareness and training runs enterprise-wide, especially for personnel in critical operations and core business lines, including third-party personnel, and that they are adequately trained to perform their information security duties in line with the related processes and agreements.</t>
  </si>
  <si>
    <t xml:space="preserve">Training plan and completion records covering employees, critical operations staff and third-party personnel with system access.</t>
  </si>
  <si>
    <t xml:space="preserve">4.2.1, bullet 7</t>
  </si>
  <si>
    <t xml:space="preserve">Senior management's responsibilities include setting and enforcing cyber hygiene practices and continuous training as technology and threats change.</t>
  </si>
  <si>
    <t xml:space="preserve">Cyber hygiene policy, enforcement evidence (technical settings or exception reports) and the training refresh schedule.</t>
  </si>
  <si>
    <t xml:space="preserve">4.2.1, bullet 8</t>
  </si>
  <si>
    <t xml:space="preserve">Senior management's responsibilities include putting in place policies, procedures and controls that support preparedness and incident response and recovery.</t>
  </si>
  <si>
    <t xml:space="preserve">Approved incident response and recovery policy and procedures, with review dates, and the controls that support them.</t>
  </si>
  <si>
    <t xml:space="preserve">4.2.1, bullet 9</t>
  </si>
  <si>
    <t xml:space="preserve">Senior management's responsibilities include working with business and technical functions to develop, exercise, maintain and improve incident response and recovery objectives and plans.</t>
  </si>
  <si>
    <t xml:space="preserve">Incident response and recovery plans with change history, and exercise reports from the last 12 months with participant lists from business and technical functions.</t>
  </si>
  <si>
    <t xml:space="preserve">4.2.1, bullet 10</t>
  </si>
  <si>
    <t xml:space="preserve">Senior management's responsibilities include telling Board members promptly, or within 72 hours, about any cyber or IT vulnerability, threat, issue or incident that may significantly affect the licensee, its suppliers, its customers or the wider financial system.</t>
  </si>
  <si>
    <t xml:space="preserve">Board notification log for every significant incident or vulnerability in the last 12 months, showing detection time and notification time.</t>
  </si>
  <si>
    <t xml:space="preserve">4.2.2</t>
  </si>
  <si>
    <t xml:space="preserve">Roles and responsibilities</t>
  </si>
  <si>
    <t xml:space="preserve">The CIO's responsibilities should include oversight of IT and information systems, leading digital transformation or technology innovation, and keeping information security and data protection aligned with business strategy.</t>
  </si>
  <si>
    <t xml:space="preserve">CIO or equivalent</t>
  </si>
  <si>
    <t xml:space="preserve">CIO role description covering the three responsibilities, and IT strategy or steering committee minutes showing them exercised.</t>
  </si>
  <si>
    <t xml:space="preserve">4.2.3, bullet 1</t>
  </si>
  <si>
    <t xml:space="preserve">The CISO's responsibilities should include developing the cybersecurity preparedness strategy, overseeing its program and keeping it aligned with business objectives.</t>
  </si>
  <si>
    <t xml:space="preserve">CISO or equivalent</t>
  </si>
  <si>
    <t xml:space="preserve">CISO-owned strategy and program plan with progress reports for the last 12 months.</t>
  </si>
  <si>
    <t xml:space="preserve">4.2.3, bullet 2</t>
  </si>
  <si>
    <t xml:space="preserve">The CISO's responsibilities should include managing the cyber risk management processes.</t>
  </si>
  <si>
    <t xml:space="preserve">Cyber risk register maintained by the CISO's function with dated updates.</t>
  </si>
  <si>
    <t xml:space="preserve">4.2.3, bullet 3</t>
  </si>
  <si>
    <t xml:space="preserve">The CISO's responsibilities should include enforcing cybersecurity policies.</t>
  </si>
  <si>
    <t xml:space="preserve">Policy exception register and enforcement or compliance reports covering all in-scope policies.</t>
  </si>
  <si>
    <t xml:space="preserve">4.2.3, bullet 4</t>
  </si>
  <si>
    <t xml:space="preserve">The CISO's responsibilities should include making sure adequate resources are in place.</t>
  </si>
  <si>
    <t xml:space="preserve">Resource plan or budget request for the security function and the approved budget.</t>
  </si>
  <si>
    <t xml:space="preserve">4.2.3, bullet 5</t>
  </si>
  <si>
    <t xml:space="preserve">The CISO's responsibilities should include making sure security metrics and monitoring are put in place and operated.</t>
  </si>
  <si>
    <t xml:space="preserve">Security metrics pack produced in each reporting period and monitoring coverage report against the asset inventory.</t>
  </si>
  <si>
    <t xml:space="preserve">4.2.3, bullet 6</t>
  </si>
  <si>
    <t xml:space="preserve">The CISO's responsibilities should include keeping current on cyber threats and keeping the Board informed of risks and dependencies.</t>
  </si>
  <si>
    <t xml:space="preserve">CISO reports to the Board or its committee for the last 12 months covering threats, risks and third-party dependencies.</t>
  </si>
  <si>
    <t xml:space="preserve">4.2.3, bullet 7</t>
  </si>
  <si>
    <t xml:space="preserve">The CISO's responsibilities should include making sure data owner, data custodian and user roles are clearly defined, assigned and administered.</t>
  </si>
  <si>
    <t xml:space="preserve">Data ownership register naming owner and custodian for every classified data set, and the access review records that administer it.</t>
  </si>
  <si>
    <t xml:space="preserve">4.2.4, bullet 1</t>
  </si>
  <si>
    <t xml:space="preserve">Incident response</t>
  </si>
  <si>
    <t xml:space="preserve">Licensees should identify an individual or team to coordinate actions and communications during a cyber incident, so that responders do not receive conflicting orders or information from different stakeholders.</t>
  </si>
  <si>
    <t xml:space="preserve">Incident response plan naming the coordinator and deputies, and incident records from the last 12 months showing who coordinated each.</t>
  </si>
  <si>
    <t xml:space="preserve">4.2.4, bullet 2</t>
  </si>
  <si>
    <t xml:space="preserve">Management should act as executive sponsor of incident response, showing commitment by encouraging staff to report and escalate incidents.</t>
  </si>
  <si>
    <t xml:space="preserve">Management</t>
  </si>
  <si>
    <t xml:space="preserve">Named executive sponsor in the plan, internal communications encouraging reporting, and the count of staff-reported events over the last 12 months.</t>
  </si>
  <si>
    <t xml:space="preserve">4.2.5, bullet 1</t>
  </si>
  <si>
    <t xml:space="preserve">The PMO's responsibilities should include centralized, coordinated management and support for technology projects and change initiatives.</t>
  </si>
  <si>
    <t xml:space="preserve">Project management office or equivalent</t>
  </si>
  <si>
    <t xml:space="preserve">Project portfolio register covering all technology projects in the last 12 months.</t>
  </si>
  <si>
    <t xml:space="preserve">4.2.5, bullet 2</t>
  </si>
  <si>
    <t xml:space="preserve">The PMO's responsibilities should include using strategic partnerships to coordinate programs, manage resources and reduce risk while delivering the requirements set by the CISO.</t>
  </si>
  <si>
    <t xml:space="preserve">Project plans or charters showing CISO security requirements recorded and tracked to delivery.</t>
  </si>
  <si>
    <t xml:space="preserve">4.2.5, bullet 3</t>
  </si>
  <si>
    <t xml:space="preserve">The PMO's responsibilities should include developing and managing shared procedures, policies, templates and other documentation.</t>
  </si>
  <si>
    <t xml:space="preserve">Controlled library of project procedures and templates with version and review dates.</t>
  </si>
  <si>
    <t xml:space="preserve">4.2.5, bullet 4</t>
  </si>
  <si>
    <t xml:space="preserve">The PMO's responsibilities should include auditing projects for compliance with IT, data security and data protection standards.</t>
  </si>
  <si>
    <t xml:space="preserve">Project compliance review records for every technology project closed in the last 12 months.</t>
  </si>
  <si>
    <t xml:space="preserve">4.2.5, bullet 5</t>
  </si>
  <si>
    <t xml:space="preserve">The PMO's responsibilities should include coordinating communication across technology projects so they stay strategically aligned and deliver their benefits.</t>
  </si>
  <si>
    <t xml:space="preserve">Portfolio status reports and benefits tracking for the last 12 months.</t>
  </si>
  <si>
    <t xml:space="preserve">4.2.6, bullet 1</t>
  </si>
  <si>
    <t xml:space="preserve">Security program focus areas</t>
  </si>
  <si>
    <t xml:space="preserve">Programs supporting the strategy should cover network security, protecting wired and wireless infrastructure from misuse or theft.</t>
  </si>
  <si>
    <t xml:space="preserve">Licensee (programs and projects supporting the strategy)</t>
  </si>
  <si>
    <t xml:space="preserve">Network security standard, current network diagram, and firewall and wireless configuration reviews for all sites.</t>
  </si>
  <si>
    <t xml:space="preserve">4.2.6, bullet 2</t>
  </si>
  <si>
    <t xml:space="preserve">Programs supporting the strategy should cover application security for on-premises, mobile and cloud applications, with security and privacy built in at design.</t>
  </si>
  <si>
    <t xml:space="preserve">Secure development or acquisition standard and design review records for applications released or acquired in the last 12 months.</t>
  </si>
  <si>
    <t xml:space="preserve">4.2.6, bullet 3</t>
  </si>
  <si>
    <t xml:space="preserve">Programs supporting the strategy should cover storage security: physical and digital protection of data storage facilities, including redundant encrypted, immutable and isolated copies of data to support recovery.</t>
  </si>
  <si>
    <t xml:space="preserve">Backup architecture showing encrypted, immutable and isolated copies, and restore test records covering every critical system.</t>
  </si>
  <si>
    <t xml:space="preserve">4.2.6, bullet 4</t>
  </si>
  <si>
    <t xml:space="preserve">Programs supporting the strategy should cover cloud security for applications, data and infrastructure hosted by third-party providers.</t>
  </si>
  <si>
    <t xml:space="preserve">Inventory of cloud services in use, with configuration assessment results for each.</t>
  </si>
  <si>
    <t xml:space="preserve">4.2.6, bullet 5</t>
  </si>
  <si>
    <t xml:space="preserve">Programs supporting the strategy should cover information security, protecting vital, sensitive or personal information from unauthorized access or theft.</t>
  </si>
  <si>
    <t xml:space="preserve">Data classification scheme and the access controls applied to each classification, with access review results.</t>
  </si>
  <si>
    <t xml:space="preserve">4.2.6, bullet 6</t>
  </si>
  <si>
    <t xml:space="preserve">Programs supporting the strategy should cover cybersecurity awareness and training so individuals can recognize and reduce threats.</t>
  </si>
  <si>
    <t xml:space="preserve">Awareness program plan and completion records for all staff.</t>
  </si>
  <si>
    <t xml:space="preserve">4.2.6, bullet 7</t>
  </si>
  <si>
    <t xml:space="preserve">Programs supporting the strategy should cover business continuity and disaster recovery planning so disruptions have minimal impact on critical operations.</t>
  </si>
  <si>
    <t xml:space="preserve">Business continuity and disaster recovery plans for all critical operations, with test reports from the last 12 months.</t>
  </si>
  <si>
    <t xml:space="preserve">4.2.6, bullet 8</t>
  </si>
  <si>
    <t xml:space="preserve">Programs supporting the strategy should cover emerging technologies, building security and privacy into areas such as machine learning, artificial intelligence and quantum computing.</t>
  </si>
  <si>
    <t xml:space="preserve">Risk assessments completed before adopting AI or other emerging technology, covering every such deployment in use.</t>
  </si>
  <si>
    <t xml:space="preserve">4.3.2</t>
  </si>
  <si>
    <t xml:space="preserve">Third parties</t>
  </si>
  <si>
    <t xml:space="preserve">Licensees must plan and carry out due diligence to identify third-party risks and set up processes to measure, monitor and control them; testing or audit reports such as SOC 2 Type 2 may be used.</t>
  </si>
  <si>
    <t xml:space="preserve">Third-party register with risk ratings for all service providers, and the assurance reports (such as SOC 2 Type 2) reviewed for each critical provider in the last 12 months.</t>
  </si>
  <si>
    <t xml:space="preserve">4.3.3</t>
  </si>
  <si>
    <t xml:space="preserve">Before entering a new third-party relationship, licensees must complete a cyber risk assessment and due diligence to confirm the relationship fits the cyber strategy.</t>
  </si>
  <si>
    <t xml:space="preserve">Pre-contract cyber risk assessments for every third party onboarded in the last 12 months, dated before contract signature.</t>
  </si>
  <si>
    <t xml:space="preserve">4.3.4</t>
  </si>
  <si>
    <t xml:space="preserve">Contracts with third parties must clearly assign responsibility for system access rights, configuration, and the deployment of services and information assets.</t>
  </si>
  <si>
    <t xml:space="preserve">Contracts or schedules for all critical third parties showing the clauses that allocate access, configuration and deployment responsibilities.</t>
  </si>
  <si>
    <t xml:space="preserve">4.3.5</t>
  </si>
  <si>
    <t xml:space="preserve">Licensees must use controls to verify that third parties have resilient operational processes consistent with the licensee's internal standards, including verifying and validating that third-party systems used for critical operations and core business lines will stay operational during disruption or return to operation within the licensee's tolerance for disruption.</t>
  </si>
  <si>
    <t xml:space="preserve">Resilience evidence from each critical provider (continuity test results, recovery objectives) compared against the licensee's stated disruption tolerance.</t>
  </si>
  <si>
    <t xml:space="preserve">4.4.2</t>
  </si>
  <si>
    <t xml:space="preserve">Risk identification and assessment</t>
  </si>
  <si>
    <t xml:space="preserve">Licensees should be vigilant in identifying and analyzing cyber risks, since this is a crucial step in containing risk.</t>
  </si>
  <si>
    <t xml:space="preserve">Cyber risk assessment covering networks, hardware, software, applications, third-party services, people and supply chain, with its date and approver.</t>
  </si>
  <si>
    <t xml:space="preserve">4.4.4</t>
  </si>
  <si>
    <t xml:space="preserve">Testing</t>
  </si>
  <si>
    <t xml:space="preserve">Licensees should run penetration tests that simulate actual attacks to evaluate their cybersecurity posture in depth: on internet-facing systems at least annually or whenever those systems undergo major changes or updates, and full-scope tests at least once every two years.</t>
  </si>
  <si>
    <t xml:space="preserve">Penetration test reports for all internet-facing systems within the last 12 months and after each major change, plus a full-scope report within the last 24 months.</t>
  </si>
  <si>
    <t xml:space="preserve">4.4.5</t>
  </si>
  <si>
    <t xml:space="preserve">Licensees should hold regular scenario-based cyber exercises, such as social engineering, tabletop, cyber range or adversarial simulation, to test response, recovery and communication plans.</t>
  </si>
  <si>
    <t xml:space="preserve">Exercise schedule and after-action reports for each exercise in the last 12 months, with the plans tested in each.</t>
  </si>
  <si>
    <t xml:space="preserve">4.4.6</t>
  </si>
  <si>
    <t xml:space="preserve">Depending on the exercise, licensees should involve all relevant stakeholders, such as management, business functions, communications, the crisis team, service providers and technical staff.</t>
  </si>
  <si>
    <t xml:space="preserve">Attendance lists for each exercise showing the stakeholder groups involved.</t>
  </si>
  <si>
    <t xml:space="preserve">4.4.7</t>
  </si>
  <si>
    <t xml:space="preserve">Objectives, scope and rules of engagement should be set before an exercise starts, and the exercise must be closely supervised in a controlled environment so production is not disrupted.</t>
  </si>
  <si>
    <t xml:space="preserve">Signed exercise plan or rules of engagement dated before each exercise, and the supervision record or control log.</t>
  </si>
  <si>
    <t xml:space="preserve">4.4.8</t>
  </si>
  <si>
    <t xml:space="preserve">Adversarial simulations should be realistic and based on plausible attacks, with exercises designed from relevant threat intelligence on likely threat actors and tactics.</t>
  </si>
  <si>
    <t xml:space="preserve">Scenario design document citing the threat intelligence and the threat actor or tactics (for example MITRE ATT&amp;CK techniques) used.</t>
  </si>
  <si>
    <t xml:space="preserve">4.5.1</t>
  </si>
  <si>
    <t xml:space="preserve">Risk mitigation and control</t>
  </si>
  <si>
    <t xml:space="preserve">Licensees should consider buying insurance for insurable cyber risks, including recovery and restitution costs. The paragraph also describes combining technical, procedural, operational and functional controls as a rigorous way of reducing risk, without stating it as a requirement.</t>
  </si>
  <si>
    <t xml:space="preserve">Control register showing the control type mix, and the cyber insurance policy schedule or the documented decision not to insure.</t>
  </si>
  <si>
    <t xml:space="preserve">4.5.2</t>
  </si>
  <si>
    <t xml:space="preserve">For each type of risk identified, licensees should develop and implement a risk treatment plan with mitigation and control strategies in line with how critical the information system assets are and the level of risk tolerance.</t>
  </si>
  <si>
    <t xml:space="preserve">Risk treatment plan covering every risk above tolerance in the register, with owners, actions and due dates.</t>
  </si>
  <si>
    <t xml:space="preserve">4.5.3</t>
  </si>
  <si>
    <t xml:space="preserve">Licensees should prioritize threat and vulnerability pairs capable of significant harm, and weigh the cost of each control against its benefit.</t>
  </si>
  <si>
    <t xml:space="preserve">Prioritized risk list with the scoring method, and cost-benefit notes for major control decisions.</t>
  </si>
  <si>
    <t xml:space="preserve">4.5.4</t>
  </si>
  <si>
    <t xml:space="preserve">Licensees must manage and control risk in a way that preserves their financial and operational viability and stability, with attention to how control standards and control patterns are designed to secure IT infrastructure and mitigate cyber and IT risk based on the risk appetite statement. Control objectives should span every type of technology and cybersecurity control and should map to industry standards.</t>
  </si>
  <si>
    <t xml:space="preserve">Control standards referencing the risk appetite statement, with a mapping of every control to a named industry standard.</t>
  </si>
  <si>
    <t xml:space="preserve">4.5.5</t>
  </si>
  <si>
    <t xml:space="preserve">Detection</t>
  </si>
  <si>
    <t xml:space="preserve">Licensees must monitor their attack surface constantly to spot and block threats quickly, and should automate or technically enforce controls where possible.</t>
  </si>
  <si>
    <t xml:space="preserve">External attack surface inventory and monitoring reports, and a list of controls showing which are technically enforced.</t>
  </si>
  <si>
    <t xml:space="preserve">4.6.1</t>
  </si>
  <si>
    <t xml:space="preserve">Risk monitoring and reporting</t>
  </si>
  <si>
    <t xml:space="preserve">Licensees should keep a cyber risk register, give priority to the most severe risks, report regularly on mitigation, and update and review the register periodically.</t>
  </si>
  <si>
    <t xml:space="preserve">Cyber risk register with update history over the last 12 months and the mitigation progress reports drawn from it.</t>
  </si>
  <si>
    <t xml:space="preserve">4.6.2</t>
  </si>
  <si>
    <t xml:space="preserve">Licensees should develop cyber and IT risk metrics that highlight the systems, processes or infrastructure with the highest risk exposure, and should give the Board an overall cyber and IT risk profile. In setting the metrics, licensees should take into account risk events, regulatory requirements, vulnerability assessments, audit observations and penetration test results.</t>
  </si>
  <si>
    <t xml:space="preserve">Defined cyber and IT risk metrics showing the inputs considered, and the overall risk profile report to the Board for each reporting period in the last 12 months.</t>
  </si>
  <si>
    <t xml:space="preserve">4.6.3</t>
  </si>
  <si>
    <t xml:space="preserve">Licensees should update their risk processes as the environment and threats change and periodically assess whether IT controls are adequate and effective.</t>
  </si>
  <si>
    <t xml:space="preserve">Records of periodic control effectiveness assessments and the resulting changes to the risk process.</t>
  </si>
  <si>
    <t xml:space="preserve">4.6.4</t>
  </si>
  <si>
    <t xml:space="preserve">IT operations management should review and update IT risk controls and mitigation approaches as circumstances, the risk profile and the threat landscape change.</t>
  </si>
  <si>
    <t xml:space="preserve">IT operations management</t>
  </si>
  <si>
    <t xml:space="preserve">Change log for IT risk controls with the trigger for each change, over the last 12 months.</t>
  </si>
  <si>
    <t xml:space="preserve">4.6.5</t>
  </si>
  <si>
    <t xml:space="preserve">Licensees must continuously monitor for emerging threats, such as denial of service, internal sabotage and malware, so that intrusions and malicious activity are detected promptly.</t>
  </si>
  <si>
    <t xml:space="preserve">Security monitoring coverage report against the asset inventory, alert handling records and the detection use cases in place.</t>
  </si>
  <si>
    <t xml:space="preserve">4.6.6</t>
  </si>
  <si>
    <t xml:space="preserve">Incident reporting</t>
  </si>
  <si>
    <t xml:space="preserve">Incidents must be reported promptly, within 72 hours, to the FSC and the appropriate authorities. Besides the FSC, local authorities may include the Bank of Jamaica, the Jamaica Cyber Incident Response Team, the Office of the Information Commissioner, the Major Organised Crime and Anti-corruption Agency, the Financial Investigation Division of the Ministry of Finance and the Jamaica Constabulary Force.</t>
  </si>
  <si>
    <t xml:space="preserve">Incident reporting procedure naming each authority and the 72-hour clock, and for every reportable incident in the last 12 months the detection time and dated notification to each authority.</t>
  </si>
  <si>
    <t xml:space="preserve">4.7.1, bullet 1</t>
  </si>
  <si>
    <t xml:space="preserve">Second line: risk management</t>
  </si>
  <si>
    <t xml:space="preserve">The risk management function's responsibilities should include tracking cyber risk within operational risk.</t>
  </si>
  <si>
    <t xml:space="preserve">Risk management function</t>
  </si>
  <si>
    <t xml:space="preserve">Operational risk reports for the last 12 months that include cyber risk.</t>
  </si>
  <si>
    <t xml:space="preserve">4.7.1, bullet 2</t>
  </si>
  <si>
    <t xml:space="preserve">The risk management function's responsibilities should include facilitating effective risk management and control practices.</t>
  </si>
  <si>
    <t xml:space="preserve">Risk function work plan and records of support to first-line risk assessments.</t>
  </si>
  <si>
    <t xml:space="preserve">4.7.1, bullet 3</t>
  </si>
  <si>
    <t xml:space="preserve">The risk management function's responsibilities should include proposing the risk tolerance for Board approval.</t>
  </si>
  <si>
    <t xml:space="preserve">Risk tolerance proposal paper from the risk function and the Board minute approving it.</t>
  </si>
  <si>
    <t xml:space="preserve">4.7.1, bullet 4</t>
  </si>
  <si>
    <t xml:space="preserve">The risk management function's responsibilities should include working with the CISO to integrate cybersecurity into governance, risk and compliance.</t>
  </si>
  <si>
    <t xml:space="preserve">Joint risk and security reports or meeting records showing cyber integrated into GRC processes.</t>
  </si>
  <si>
    <t xml:space="preserve">4.7.1, bullet 5</t>
  </si>
  <si>
    <t xml:space="preserve">The risk management function's responsibilities should include reporting risk-related information.</t>
  </si>
  <si>
    <t xml:space="preserve">Second-line risk reports issued in the last 12 months.</t>
  </si>
  <si>
    <t xml:space="preserve">4.7.1, bullet 6</t>
  </si>
  <si>
    <t xml:space="preserve">The risk management function's responsibilities should include confirming that the first line has prepared a suitable risk treatment plan.</t>
  </si>
  <si>
    <t xml:space="preserve">Second-line review record of the first-line risk treatment plan, with any challenges raised.</t>
  </si>
  <si>
    <t xml:space="preserve">4.7.2</t>
  </si>
  <si>
    <t xml:space="preserve">The cyber risk assessment process should be consistent with the enterprise risk management framework, evaluating cyber risk by impact from the Board down to control objectives and metric thresholds, using measures such as outage duration for critical services, records or accounts affected, customers affected, lost revenue and SLAs breached.</t>
  </si>
  <si>
    <t xml:space="preserve">Cyber risk methodology cross-referenced to the ERM framework, with the impact criteria and thresholds defined.</t>
  </si>
  <si>
    <t xml:space="preserve">4.7.3</t>
  </si>
  <si>
    <t xml:space="preserve">Licensees should put in place risk management practices and internal controls that achieve data confidentiality, information security, reliability, resilience and recoverability.</t>
  </si>
  <si>
    <t xml:space="preserve">Control framework showing controls mapped to each of the five objectives, with test results.</t>
  </si>
  <si>
    <t xml:space="preserve">4.7.4</t>
  </si>
  <si>
    <t xml:space="preserve">The risk management process should be updated after material changes to the business model, operating environment or strategic direction.</t>
  </si>
  <si>
    <t xml:space="preserve">Version history of the risk process showing updates linked to each material business change in the period.</t>
  </si>
  <si>
    <t xml:space="preserve">4.8.1, bullet 1</t>
  </si>
  <si>
    <t xml:space="preserve">Third line: internal audit</t>
  </si>
  <si>
    <t xml:space="preserve">Internal audit's responsibilities should include giving independent assurance that cyber policies and controls are operating effectively.</t>
  </si>
  <si>
    <t xml:space="preserve">Internal audit</t>
  </si>
  <si>
    <t xml:space="preserve">Internal audit plan with cyber engagements and the audit reports issued in the last 12 to 24 months.</t>
  </si>
  <si>
    <t xml:space="preserve">4.8.1, bullet 2</t>
  </si>
  <si>
    <t xml:space="preserve">Internal audit's responsibilities should include issuing audit reports on findings about key information security risks.</t>
  </si>
  <si>
    <t xml:space="preserve">Internal audit reports on information security with findings, management responses and follow-up status.</t>
  </si>
  <si>
    <t xml:space="preserve">4.8.2</t>
  </si>
  <si>
    <t xml:space="preserve">Internal audit should support coordination between independent cyber assessors and regulators in measuring the cyber governance framework against defined standards such as the NIST Cybersecurity Framework.</t>
  </si>
  <si>
    <t xml:space="preserve">Records of internal audit coordination with external assessors or the FSC, and the standard used for the assessment.</t>
  </si>
  <si>
    <t xml:space="preserve">4.9.1</t>
  </si>
  <si>
    <t xml:space="preserve">Information sharing</t>
  </si>
  <si>
    <t xml:space="preserve">Senior management should set up cyber information sharing arrangements that draw on financial-sector threat intelligence at national, regional and global level, including sharing threats and incidents with other institutions and local authorities.</t>
  </si>
  <si>
    <t xml:space="preserve">Membership or participation records for each sharing group, and a log of intelligence received and shared in the last 12 months.</t>
  </si>
  <si>
    <t xml:space="preserve">4.9.2</t>
  </si>
  <si>
    <t xml:space="preserve">Licensees should establish an information sharing relationship with JaCIRT, to align with the national cyber strategy, support testing, collective intelligence and coordinated response to cyber threats, and strengthen internal control systems.</t>
  </si>
  <si>
    <t xml:space="preserve">Correspondence, registration or contact record with JaCIRT and any advisories received and acted on.</t>
  </si>
  <si>
    <t xml:space="preserve">4.9.3</t>
  </si>
  <si>
    <t xml:space="preserve">Licensees should maintain situational awareness so they can anticipate, analyze and respond to changes in their environment and threat landscape while keeping incident response effective.</t>
  </si>
  <si>
    <t xml:space="preserve">Threat landscape briefings or reports for the last 12 months and the changes made in response.</t>
  </si>
  <si>
    <t xml:space="preserve">4.9.4</t>
  </si>
  <si>
    <t xml:space="preserve">Licensees should run a program that gathers, analyzes and shares vulnerability and threat information from public and private sources to produce actionable intelligence.</t>
  </si>
  <si>
    <t xml:space="preserve">Threat intelligence process document, list of sources, and records of intelligence turned into actions in the period.</t>
  </si>
  <si>
    <t xml:space="preserve">4.10.1</t>
  </si>
  <si>
    <t xml:space="preserve">Cyber incidents and data breaches must be reported by licensees to the FSC promptly, within 72 hours, together with the relevant authorities named in 4.6.6. The licensee may be asked for a digital forensics report prepared by an external cybersecurity assessor.</t>
  </si>
  <si>
    <t xml:space="preserve">Dated FSC notifications for every cyber incident and data breach in the last 12 months against detection times, and any forensics reports supplied on request.</t>
  </si>
  <si>
    <t xml:space="preserve">4.10.2</t>
  </si>
  <si>
    <t xml:space="preserve">External assurance</t>
  </si>
  <si>
    <t xml:space="preserve">Licensees must give the FSC an annual attestation covering areas of weakness, compensating controls where compliance is absent or partial, and the initiatives under way to address them. The attestation shall alternate each year between a self-attestation, performed and reported by an internal second or third line resource that owns and manages none of the risk (such as the internal auditor, corporate risk officer or compliance officer), and an independent attestation, performed and reported by an external organization with existing cybersecurity assessment experience using assessors who hold relevant security industry certifications.</t>
  </si>
  <si>
    <t xml:space="preserve">The submitted attestations for the last two years, one self and one independent, with the preparer's role or the external firm and assessor certifications recorded.</t>
  </si>
  <si>
    <t xml:space="preserve">4.10.3</t>
  </si>
  <si>
    <t xml:space="preserve">Licensees should use findings from external audits and information sharing to keep improving their cybersecurity posture and adapt to threats and regulatory change.</t>
  </si>
  <si>
    <t xml:space="preserve">Tracker linking each external audit finding and intelligence item to an improvement action and its status.</t>
  </si>
  <si>
    <t xml:space="preserve">4.10.4</t>
  </si>
  <si>
    <t xml:space="preserve">Reports from external vulnerability testing should be provided at least twice a year, and penetration testing at least annually. The text does not say to whom the reports are provided.</t>
  </si>
  <si>
    <t xml:space="preserve">At least two external vulnerability test reports and one penetration test report dated within the last 12 months.</t>
  </si>
  <si>
    <t xml:space="preserve">5.0.1</t>
  </si>
  <si>
    <t xml:space="preserve">Board reporting</t>
  </si>
  <si>
    <t xml:space="preserve">Board reporting on cybersecurity effectiveness should cover breaches and incidents, vulnerability scan and penetration test results, compliance with regulation and standards, awareness training completion, and incident response time and effectiveness.</t>
  </si>
  <si>
    <t xml:space="preserve">Board cyber reports for the last 12 months, checked to show each of the five listed topics in each report.</t>
  </si>
  <si>
    <t xml:space="preserve">5.0.2</t>
  </si>
  <si>
    <t xml:space="preserve">Senior management should give the Board regular written reports on the overall status of the cyber resilience program, its key risks and issues.</t>
  </si>
  <si>
    <t xml:space="preserve">Written program status reports to the Board for each scheduled meeting in the last 12 months.</t>
  </si>
  <si>
    <t xml:space="preserve">5.0.3</t>
  </si>
  <si>
    <t xml:space="preserve">Senior management should present a budget and forecast plan for current and future cyber resources so that resilience objectives continue to be met.</t>
  </si>
  <si>
    <t xml:space="preserve">Cyber budget and forecast paper presented to the Board and the minute recording its consideration.</t>
  </si>
  <si>
    <t xml:space="preserve">5.1.1</t>
  </si>
  <si>
    <t xml:space="preserve">Senior management must provide the Board with reports on cybersecurity effectiveness (the text prints 'should must'). Metrics in those reports should include at least: recovery point and recovery time objectives; dwell time; security incidents detected and resolved per period; the share of incidents prevented by proactive measures; false positives and false negatives from monitoring tools and how they are being reduced; employee awareness level and training frequency; phishing simulation frequency; the share of network devices with the latest patches; the share of high-risk vulnerabilities resolved; systems failing vulnerability scans; and incidents detected and responded to through automation.</t>
  </si>
  <si>
    <t xml:space="preserve">Board cyber metrics pack for each reporting period in the last 12 months, showing all twelve listed metrics or a recorded reason for any omitted.</t>
  </si>
  <si>
    <t xml:space="preserve">6.0.1</t>
  </si>
  <si>
    <t xml:space="preserve">Culture</t>
  </si>
  <si>
    <t xml:space="preserve">The Board is expected to adopt the FSSC Cyber Resilience Principles. The text expects that applying the ten principles at all levels of the organization will improve Board oversight of cyber risk, strengthen preparedness and recovery, and foster collaboration across the financial sector.</t>
  </si>
  <si>
    <t xml:space="preserve">Board minute adopting the FSSC principles and a mapping of each principle to the licensee's framework.</t>
  </si>
  <si>
    <t xml:space="preserve">6.0.2</t>
  </si>
  <si>
    <t xml:space="preserve">The Board must hold senior management accountable for promoting an enterprise-wide cyber risk-aware culture and for enforcing penalties for conduct at odds with corporate values.</t>
  </si>
  <si>
    <t xml:space="preserve">Senior management objectives or scorecards containing cyber culture measures, and disciplinary policy and records for security breaches of conduct.</t>
  </si>
  <si>
    <t xml:space="preserve">6.1.1</t>
  </si>
  <si>
    <t xml:space="preserve">Senior management is expected to build a culture of risk awareness and responsibility that stresses identifying and reducing cyber risk.</t>
  </si>
  <si>
    <t xml:space="preserve">Management communications and culture survey or indicator results for the last 12 months.</t>
  </si>
  <si>
    <t xml:space="preserve">6.1.2</t>
  </si>
  <si>
    <t xml:space="preserve">Senior management should name a culture owner, for example the CIO, the CISO or a non-technical influencer, who uses messages employees readily understand.</t>
  </si>
  <si>
    <t xml:space="preserve">Appointment record for the culture owner and a sample of the messages issued.</t>
  </si>
  <si>
    <t xml:space="preserve">6.1.3</t>
  </si>
  <si>
    <t xml:space="preserve">The culture owner should deliver key messages through several channels, for example videos, blogs, digital displays, alerts, emails, learning modules, phishing simulations, events and training.</t>
  </si>
  <si>
    <t xml:space="preserve">Culture owner</t>
  </si>
  <si>
    <t xml:space="preserve">Communications calendar for the last 12 months showing the channels used.</t>
  </si>
  <si>
    <t xml:space="preserve">6.1.5</t>
  </si>
  <si>
    <t xml:space="preserve">Licensees should prioritize and institutionalize cybersecurity measures and make training mandatory for everyone from the Board to all staff, which may include e-learning or simulations linked to performance assessment.</t>
  </si>
  <si>
    <t xml:space="preserve">Training completion records covering every director and employee, and evidence of any link to performance reviews.</t>
  </si>
  <si>
    <t xml:space="preserve">6.1.6</t>
  </si>
  <si>
    <t xml:space="preserve">Access control</t>
  </si>
  <si>
    <t xml:space="preserve">Licensees should apply least privilege to every access decision, including for the Board and senior management, considering who, what, when, where and how.</t>
  </si>
  <si>
    <t xml:space="preserve">Access review results for all users including directors and executives, with excess rights removed, for the last review cycle.</t>
  </si>
  <si>
    <t xml:space="preserve">6.1.7</t>
  </si>
  <si>
    <t xml:space="preserve">Licensees should not implicitly trust any person, node or service on the core network and should verify continuously using real-time information from several sources.</t>
  </si>
  <si>
    <t xml:space="preserve">Architecture or policy showing continuous verification controls (conditional access, device compliance, network segmentation) and their coverage of users and devices.</t>
  </si>
  <si>
    <t xml:space="preserve">6.1.8</t>
  </si>
  <si>
    <t xml:space="preserve">The Board must make sure every job description states explicit ethical expectations and requires staff to report misconduct and departures from company values.</t>
  </si>
  <si>
    <t xml:space="preserve">Job description template and a sample across roles showing the ethics and reporting clause, with the HR confirmation of coverage.</t>
  </si>
  <si>
    <t xml:space="preserve">6.2.2</t>
  </si>
  <si>
    <t xml:space="preserve">Cyber hygiene</t>
  </si>
  <si>
    <t xml:space="preserve">Whoever the device belongs to, including the Board, senior management, IT administrators and other privileged groups, controls must be in place so that by default every portable storage medium, personal computer and internet-of-things device is prevented from accessing the core network. Use of a device should require prior approval, and media should be scanned routinely.</t>
  </si>
  <si>
    <t xml:space="preserve">Device control and network access control configuration, the approval log for exceptions, and media scanning records.</t>
  </si>
  <si>
    <t xml:space="preserve">6.2.3</t>
  </si>
  <si>
    <t xml:space="preserve">Board members, senior management, IT administrators and other privileged users must be extremely cautious with email and text messages and must not click links, open attachments or interact with anything suspicious.</t>
  </si>
  <si>
    <t xml:space="preserve">Board; Senior management; Privileged users</t>
  </si>
  <si>
    <t xml:space="preserve">Phishing simulation results specifically for directors, executives and administrators, with follow-up training for those who failed.</t>
  </si>
  <si>
    <t xml:space="preserve">6.2.4</t>
  </si>
  <si>
    <t xml:space="preserve">The Board must make sure policies and procedures are in place so that cyber hygiene practices are set and enforced across all users and devices.</t>
  </si>
  <si>
    <t xml:space="preserve">Board-approved cyber hygiene policy and the enforcement reports showing coverage of all users and devices.</t>
  </si>
  <si>
    <t xml:space="preserve">6.2.4, item 1</t>
  </si>
  <si>
    <t xml:space="preserve">Hygiene policy must require regular backups of important data, kept encrypted, offline and offsite.</t>
  </si>
  <si>
    <t xml:space="preserve">Board (policy); all users</t>
  </si>
  <si>
    <t xml:space="preserve">Backup schedule and logs, evidence of encryption and of an offline offsite copy, and restore test results for critical data.</t>
  </si>
  <si>
    <t xml:space="preserve">6.2.4, item 2</t>
  </si>
  <si>
    <t xml:space="preserve">Hygiene policy must require long, complex passwords that are updated regularly.</t>
  </si>
  <si>
    <t xml:space="preserve">Password policy and the identity platform settings that enforce it, for all user accounts.</t>
  </si>
  <si>
    <t xml:space="preserve">6.2.4, item 3</t>
  </si>
  <si>
    <t xml:space="preserve">Hygiene policy must require connection only to secure, trusted, protected Wi-Fi networks.</t>
  </si>
  <si>
    <t xml:space="preserve">Wireless and remote access policy and the device configuration enforcing it.</t>
  </si>
  <si>
    <t xml:space="preserve">6.2.4, item 4</t>
  </si>
  <si>
    <t xml:space="preserve">Hygiene policy must require multi-factor authentication to be enabled wherever possible.</t>
  </si>
  <si>
    <t xml:space="preserve">MFA coverage report for all user and administrator accounts, with the list of exceptions and their justification.</t>
  </si>
  <si>
    <t xml:space="preserve">6.2.4, item 5</t>
  </si>
  <si>
    <t xml:space="preserve">Hygiene policy must require the latest software patches to be installed from trusted sources.</t>
  </si>
  <si>
    <t xml:space="preserve">Patch compliance report for all managed devices and servers, with time-to-patch for critical updates.</t>
  </si>
  <si>
    <t xml:space="preserve">6.2.4, item 6</t>
  </si>
  <si>
    <t xml:space="preserve">Hygiene policy must require users to be given only the minimum permissions their roles need.</t>
  </si>
  <si>
    <t xml:space="preserve">Role-based access matrix and the latest access review results covering all users.</t>
  </si>
  <si>
    <t xml:space="preserve">6.2.4, item 7</t>
  </si>
  <si>
    <t xml:space="preserve">Hygiene policy must require reputable antivirus and anti-malware software, kept up to date.</t>
  </si>
  <si>
    <t xml:space="preserve">Endpoint protection coverage report against the device inventory, with signature or agent currency.</t>
  </si>
  <si>
    <t xml:space="preserve">6.2.4, item 8</t>
  </si>
  <si>
    <t xml:space="preserve">Hygiene policy must require users to recognize and report phishing, suspicious messages and unusual system activity.</t>
  </si>
  <si>
    <t xml:space="preserve">Phishing simulation report rates and the user-reported event log.</t>
  </si>
  <si>
    <t xml:space="preserve">6.2.4, item 9</t>
  </si>
  <si>
    <t xml:space="preserve">Hygiene policy must require caution in sharing personal information by phone, email, social media or in public.</t>
  </si>
  <si>
    <t xml:space="preserve">Acceptable use or social media policy and awareness content covering it, with completion records.</t>
  </si>
  <si>
    <t xml:space="preserve">6.2.4, item 10</t>
  </si>
  <si>
    <t xml:space="preserve">Hygiene policy must require encryption of messages, storage media and devices holding sensitive data.</t>
  </si>
  <si>
    <t xml:space="preserve">Encryption coverage report for laptops, mobile devices and removable media, and the email encryption configuration.</t>
  </si>
  <si>
    <t xml:space="preserve">6.2.4, item 11</t>
  </si>
  <si>
    <t xml:space="preserve">Hygiene policy must require review of app privacy and security settings and control of app permissions to device features and data.</t>
  </si>
  <si>
    <t xml:space="preserve">Mobile device management policy and the app permission settings it enforces.</t>
  </si>
  <si>
    <t xml:space="preserve">6.2.4, item 12</t>
  </si>
  <si>
    <t xml:space="preserve">Hygiene policy must require data to be wiped from devices before disposal, repurposing, donation, resale or recycling.</t>
  </si>
  <si>
    <t xml:space="preserve">Asset disposal register with sanitization certificates for every device retired in the last 12 months.</t>
  </si>
  <si>
    <t xml:space="preserve">6.1.4, bullet 1</t>
  </si>
  <si>
    <t xml:space="preserve">At leadership level, the Board and management must prioritize cybersecurity and align it with corporate values, and non-cyber executives, the Board among them, must visibly support and model it.</t>
  </si>
  <si>
    <t xml:space="preserve">Board and executive communications on cybersecurity and their training completion records.</t>
  </si>
  <si>
    <t xml:space="preserve">6.1.4, bullet 2</t>
  </si>
  <si>
    <t xml:space="preserve">At group level, team leaders should encourage discussion of cybersecurity, and non-technical groups should ask for guidance on securing work and personal devices.</t>
  </si>
  <si>
    <t xml:space="preserve">Team leaders; Non-technical groups</t>
  </si>
  <si>
    <t xml:space="preserve">Team meeting records or briefing notes showing cyber items, and help desk or guidance requests from business teams.</t>
  </si>
  <si>
    <t xml:space="preserve">6.1.4, bullet 3</t>
  </si>
  <si>
    <t xml:space="preserve">At individual level, employees should build awareness of threats and feel able to act on suspicious activity.</t>
  </si>
  <si>
    <t xml:space="preserve">Employees</t>
  </si>
  <si>
    <t xml:space="preserve">Count of suspicious activity reports from staff over the last 12 months and phishing simulation reporting rates.</t>
  </si>
  <si>
    <t xml:space="preserve">Appendix 2, Principle 1</t>
  </si>
  <si>
    <t xml:space="preserve">Cyber resilience principles</t>
  </si>
  <si>
    <t xml:space="preserve">Not just an IT issue: Cyber risk management should reach beyond IT to people, processes, data and facilities, with a risk-aware culture, alignment to business strategy and non-IT units treated as partners in awareness and incident reporting.</t>
  </si>
  <si>
    <t xml:space="preserve">Framework scope statement and incident reports showing reports raised by non-IT units.</t>
  </si>
  <si>
    <t xml:space="preserve">Appendix 2, Principle 2</t>
  </si>
  <si>
    <t xml:space="preserve">Legal basis: The board and management should understand the legal consequences of technology and cyber incidents, including data privacy, and make sure cyber practices comply with applicable laws, regulations and standards.</t>
  </si>
  <si>
    <t xml:space="preserve">Legal and regulatory obligations register for cyber and data protection, reviewed by legal or compliance in the last 12 months.</t>
  </si>
  <si>
    <t xml:space="preserve">Appendix 2, Principle 3</t>
  </si>
  <si>
    <t xml:space="preserve">Adequate attention on agenda: Cyber risk receives due attention at Board level, with adequate discussion time on Board agendas. Focus areas: treat cybersecurity as a critical element of corporate governance, produce a Cybersecurity Preparedness Strategy, and maintain policies covering preparedness, people, data, infrastructure, applications and service providers; and set up regular reporting to the Board and management on testing, training and simulations, control and service provider audits, backup capacity and testing, incident disclosure and post-incident reviews.</t>
  </si>
  <si>
    <t xml:space="preserve">Board agendas and reports for the last 12 months covering the listed topics.</t>
  </si>
  <si>
    <t xml:space="preserve">Appendix 2, Principle 4</t>
  </si>
  <si>
    <t xml:space="preserve">Accountability with expertise: An enterprise-wide cyber governance framework should be built into operations with clear roles, adequate staff and budget, and regular training for employees, executives and directors.</t>
  </si>
  <si>
    <t xml:space="preserve">Roles and responsibilities matrix, security budget, and training records for all three groups.</t>
  </si>
  <si>
    <t xml:space="preserve">Appendix 2, Principle 5</t>
  </si>
  <si>
    <t xml:space="preserve">Transparent, thorough and targeted: Board and management discussions include highly visible reporting on gaps in addressing cyber risk, using maturity models and effectiveness assessments supported by threat information sharing and penetration testing programs. Focus areas: communicate governance principles, practices, policies and outcomes to stakeholders and keep accountability for risk decisions; define key risk indicators and metrics and use them to guide improvement; and share threat information through a financial-sector information sharing and analysis center.</t>
  </si>
  <si>
    <t xml:space="preserve">Key risk indicator reports and gap assessments presented to the Board, and stakeholder disclosures on cyber governance.</t>
  </si>
  <si>
    <t xml:space="preserve">Appendix 2, Principle 6</t>
  </si>
  <si>
    <t xml:space="preserve">Defense in depth: Several overlapping layers of security should protect systems and data on the assumption that no single measure is fully reliable, supported by incident response and recovery plans.</t>
  </si>
  <si>
    <t xml:space="preserve">Control layering map for critical assets and the current incident response and recovery plans.</t>
  </si>
  <si>
    <t xml:space="preserve">Appendix 2, Principle 7</t>
  </si>
  <si>
    <t xml:space="preserve">Need to know: Access to information should be limited to those with a legitimate specific need, and cyber risks should be systematically assessed, prioritized and treated.</t>
  </si>
  <si>
    <t xml:space="preserve">Data access approvals and access review results for sensitive data sets.</t>
  </si>
  <si>
    <t xml:space="preserve">Appendix 2, Principle 8</t>
  </si>
  <si>
    <t xml:space="preserve">Least privilege: Users and systems should receive only the minimum access their tasks need, with access rights regularly reviewed and adjusted.</t>
  </si>
  <si>
    <t xml:space="preserve">Privileged account inventory and access review results for the last cycle covering all users and service accounts.</t>
  </si>
  <si>
    <t xml:space="preserve">Appendix 2, Principle 9</t>
  </si>
  <si>
    <t xml:space="preserve">Segregation of duties: Critical tasks should be split among people or systems so no single point of failure or misuse exists, with enough budget and expertise allocated to cyber risk management.</t>
  </si>
  <si>
    <t xml:space="preserve">Segregation of duties matrix for critical processes and conflict reports from the identity system.</t>
  </si>
  <si>
    <t xml:space="preserve">Appendix 2, Principle 10</t>
  </si>
  <si>
    <t xml:space="preserve">Security by design: Security is designed into software, systems and products from the start. Focus areas: set guidelines for assessing and managing third-party cyber and IT risk and make sure vendors' practices align with the licensee's standards; and make privacy the default, collecting, processing and keeping personal data only for specified purposes, with users opting in to anything further.</t>
  </si>
  <si>
    <t xml:space="preserve">Design review records for new systems and vendor assessments against the licensee's security standard.</t>
  </si>
  <si>
    <t xml:space="preserve">Appendix 3, introduction</t>
  </si>
  <si>
    <t xml:space="preserve">Board oversight expectations</t>
  </si>
  <si>
    <t xml:space="preserve">Board members must engage actively by asking the right questions, and should ask informed questions to make sure the organization is adequately protected against cyber threats.</t>
  </si>
  <si>
    <t xml:space="preserve">Board minutes for the last 12 months recording questions directors put to management on cyber risk, and the answers given.</t>
  </si>
  <si>
    <t xml:space="preserve">Appendix 3, expectation A</t>
  </si>
  <si>
    <t xml:space="preserve">Understand the organization's current state of cybersecurity and any recent incidents or breaches.</t>
  </si>
  <si>
    <t xml:space="preserve">Board papers on current cyber posture and recent incidents, with the minute recording discussion.</t>
  </si>
  <si>
    <t xml:space="preserve">Appendix 3, expectation B</t>
  </si>
  <si>
    <t xml:space="preserve">Identify the critical data and systems that need the highest level of protection.</t>
  </si>
  <si>
    <t xml:space="preserve">Critical asset and data list reviewed by the Board, with the date of review.</t>
  </si>
  <si>
    <t xml:space="preserve">Appendix 3, expectation C</t>
  </si>
  <si>
    <t xml:space="preserve">Make sure the cybersecurity training and awareness program is improving both competence and behavior.</t>
  </si>
  <si>
    <t xml:space="preserve">Training effectiveness and phishing trend reports presented to the Board.</t>
  </si>
  <si>
    <t xml:space="preserve">Appendix 3, expectation D</t>
  </si>
  <si>
    <t xml:space="preserve">Make sure the organization has capacity for cyber threat monitoring and information sharing.</t>
  </si>
  <si>
    <t xml:space="preserve">Board paper on monitoring capability and information sharing memberships.</t>
  </si>
  <si>
    <t xml:space="preserve">Appendix 3, expectation E</t>
  </si>
  <si>
    <t xml:space="preserve">Assess the financial, reputational and operational risks associated with cyber incidents.</t>
  </si>
  <si>
    <t xml:space="preserve">Cyber impact assessment or scenario analysis presented to the Board.</t>
  </si>
  <si>
    <t xml:space="preserve">Appendix 3, expectation F</t>
  </si>
  <si>
    <t xml:space="preserve">Make sure the organization complies with relevant data protection and privacy regulations, and review and understand its cybersecurity policies and its incident response and disaster recovery plans.</t>
  </si>
  <si>
    <t xml:space="preserve">Compliance status report and the policies and plans tabled at the Board, with the minute.</t>
  </si>
  <si>
    <t xml:space="preserve">Appendix 3, expectation G</t>
  </si>
  <si>
    <t xml:space="preserve">Make sure employees are educated about cybersecurity good practice and the risks of cyber threats.</t>
  </si>
  <si>
    <t xml:space="preserve">Training program summary and completion figures presented to the Board.</t>
  </si>
  <si>
    <t xml:space="preserve">Appendix 3, expectation H</t>
  </si>
  <si>
    <t xml:space="preserve">Ask how often security assessments, penetration tests and audits are run to evaluate the effectiveness of security controls.</t>
  </si>
  <si>
    <t xml:space="preserve">Testing and audit schedule and results summary presented to the Board.</t>
  </si>
  <si>
    <t xml:space="preserve">Appendix 3, expectation I</t>
  </si>
  <si>
    <t xml:space="preserve">Make sure the organization has a well-defined incident response plan that is tested regularly for readiness in case of a breach.</t>
  </si>
  <si>
    <t xml:space="preserve">Incident response plan, test reports and the Board minute receiving them.</t>
  </si>
  <si>
    <t xml:space="preserve">Appendix 3, expectation J</t>
  </si>
  <si>
    <t xml:space="preserve">Understand the cybersecurity budget and whether it fits the organization's risk profile.</t>
  </si>
  <si>
    <t xml:space="preserve">Cyber budget paper linked to the risk profile, with the Board minute.</t>
  </si>
  <si>
    <t xml:space="preserve">Appendix 3, expectation K</t>
  </si>
  <si>
    <t xml:space="preserve">Determine whether the organization holds cybersecurity insurance and the extent of cover.</t>
  </si>
  <si>
    <t xml:space="preserve">Insurance schedule or the documented decision not to insure, tabled at the Board.</t>
  </si>
  <si>
    <t xml:space="preserve">Appendix 3, expectation L</t>
  </si>
  <si>
    <t xml:space="preserve">Assess how the organization evaluates and manages cyber risk from third-party vendors and suppliers.</t>
  </si>
  <si>
    <t xml:space="preserve">Third-party risk report presented to the Board.</t>
  </si>
  <si>
    <t xml:space="preserve">Appendix 3, expectation M</t>
  </si>
  <si>
    <t xml:space="preserve">Understand the tools and processes used to monitor the network and identify potential threats.</t>
  </si>
  <si>
    <t xml:space="preserve">Monitoring capability briefing presented to the Board.</t>
  </si>
  <si>
    <t xml:space="preserve">Appendix 3, expectation N</t>
  </si>
  <si>
    <t xml:space="preserve">Determine who the CISO or equivalent is and their role in managing cybersecurity.</t>
  </si>
  <si>
    <t xml:space="preserve">CISO appointment and role description, and the reporting line recorded in Board papers.</t>
  </si>
  <si>
    <t xml:space="preserve">Appendix 3, expectation O</t>
  </si>
  <si>
    <t xml:space="preserve">Explore how the organization keeps current with evolving cybersecurity threats and technologies.</t>
  </si>
  <si>
    <t xml:space="preserve">Threat and technology horizon briefing presented to the Board.</t>
  </si>
  <si>
    <t xml:space="preserve">Appendix 3, expectation P</t>
  </si>
  <si>
    <t xml:space="preserve">Discuss the organization's vision for cybersecurity and how it plans to adapt to future threats.</t>
  </si>
  <si>
    <t xml:space="preserve">Long-term cybersecurity preparedness strategy discussed in Board minutes.</t>
  </si>
  <si>
    <t xml:space="preserve">Appendix 3, expectation Q</t>
  </si>
  <si>
    <t xml:space="preserve">Understand the organization's approach to transparency and communication about cybersecurity incidents.</t>
  </si>
  <si>
    <t xml:space="preserve">Incident communication policy or plan reviewed by the Board.</t>
  </si>
  <si>
    <t xml:space="preserve">Appendix 3, expectation R</t>
  </si>
  <si>
    <t xml:space="preserve">Stay informed about the latest cybersecurity threats and incidents in the industry and how they might affect the organization.</t>
  </si>
  <si>
    <t xml:space="preserve">Industry threat briefings in Board papers for the last 12 months.</t>
  </si>
  <si>
    <t xml:space="preserve">Appendix 3, expectation S</t>
  </si>
  <si>
    <t xml:space="preserve">Make sure data is securely retained and can be restored effectively after data loss or disaster.</t>
  </si>
  <si>
    <t xml:space="preserve">Backup and restore test results presented to the Board.</t>
  </si>
  <si>
    <t xml:space="preserve">Appendix 3, expectation T</t>
  </si>
  <si>
    <t xml:space="preserve">Review the company's password policy and access controls.</t>
  </si>
  <si>
    <t xml:space="preserve">Password and access control policy and access review results tabled at the Board.</t>
  </si>
  <si>
    <t xml:space="preserve">Appendix 3, expectation U</t>
  </si>
  <si>
    <t xml:space="preserve">Review the frequency and effectiveness of the company's patch program.</t>
  </si>
  <si>
    <t xml:space="preserve">Patch compliance and time-to-patch report presented to the Board.</t>
  </si>
  <si>
    <t xml:space="preserve">Appendix 3, expectation V</t>
  </si>
  <si>
    <t xml:space="preserve">Review the effectiveness of email security in filtering suspicious emails, and other email security measures.</t>
  </si>
  <si>
    <t xml:space="preserve">Email security effectiveness report presented to the Board.</t>
  </si>
  <si>
    <t xml:space="preserve">Appendix 3, expectation W</t>
  </si>
  <si>
    <t xml:space="preserve">Review capacity gaps within IT and cybersecurity.</t>
  </si>
  <si>
    <t xml:space="preserve">IT and security capacity assessment presented to the Board.</t>
  </si>
  <si>
    <t xml:space="preserve">Appendix 3, expectation X</t>
  </si>
  <si>
    <t xml:space="preserve">Assess and strengthen the organization's approach to managing risks from external partners.</t>
  </si>
  <si>
    <t xml:space="preserve">External partner risk report and improvement actions presented to the Board.</t>
  </si>
  <si>
    <t xml:space="preserve">Appendix 4, introduction</t>
  </si>
  <si>
    <t xml:space="preserve">Organizations must train users on the types of cyberattack, reduce vulnerabilities and strengthen controls.</t>
  </si>
  <si>
    <t xml:space="preserve">Awareness content mapped to the attack types in Appendix 4, completion records for all users, and the vulnerability reduction and control improvement records for the period.</t>
  </si>
  <si>
    <t xml:space="preserve">Reference</t>
  </si>
  <si>
    <t xml:space="preserve">Question for the board</t>
  </si>
  <si>
    <t xml:space="preserve">Answer</t>
  </si>
  <si>
    <t xml:space="preserve">What the answer rests on</t>
  </si>
  <si>
    <t xml:space="preserve">Follow-up owed by</t>
  </si>
  <si>
    <t xml:space="preserve">Appendix 3, theme A, Q1</t>
  </si>
  <si>
    <t xml:space="preserve">How secure is the organization at present?</t>
  </si>
  <si>
    <t xml:space="preserve">Appendix 3, theme A, Q2</t>
  </si>
  <si>
    <t xml:space="preserve">Do we have a complete cybersecurity policy and governance framework?</t>
  </si>
  <si>
    <t xml:space="preserve">Appendix 3, theme A, Q3</t>
  </si>
  <si>
    <t xml:space="preserve">Has a documented incident response plan been written, and has it been tested?</t>
  </si>
  <si>
    <t xml:space="preserve">Appendix 3, theme A, Q4</t>
  </si>
  <si>
    <t xml:space="preserve">What security policies, procedures and training materials do we have, when were they last updated, how do we detect breaches of them, and how many breaches were reported and escalated, and why?</t>
  </si>
  <si>
    <t xml:space="preserve">Appendix 3, theme A, Q5</t>
  </si>
  <si>
    <t xml:space="preserve">Which business assets do we regard as most valuable, and how many layers of cyber and physical security make sure they are secure and recoverable?</t>
  </si>
  <si>
    <t xml:space="preserve">Appendix 3, theme B, Q6</t>
  </si>
  <si>
    <t xml:space="preserve">What are our most valuable digital assets and data?</t>
  </si>
  <si>
    <t xml:space="preserve">Appendix 3, theme B, Q7</t>
  </si>
  <si>
    <t xml:space="preserve">Is protection adequate if someone wanted to reach or damage our most sensitive assets and data, and what would it take to be confident they are protected?</t>
  </si>
  <si>
    <t xml:space="preserve">Appendix 3, theme C, Q8</t>
  </si>
  <si>
    <t xml:space="preserve">Are staff trained at least twice a year, and does the training cover email and social media risks?</t>
  </si>
  <si>
    <t xml:space="preserve">Appendix 3, theme C, Q9</t>
  </si>
  <si>
    <t xml:space="preserve">Is our spending on cyber tools and training sensible and cost-effective?</t>
  </si>
  <si>
    <t xml:space="preserve">Appendix 3, theme C, Q10</t>
  </si>
  <si>
    <t xml:space="preserve">Do we have metrics that show whether awareness and training are working?</t>
  </si>
  <si>
    <t xml:space="preserve">Appendix 3, theme C, Q11</t>
  </si>
  <si>
    <t xml:space="preserve">When did we last run a phishing simulation, are results improving, and how do we close the remaining gap?</t>
  </si>
  <si>
    <t xml:space="preserve">Appendix 3, theme D, Q12</t>
  </si>
  <si>
    <t xml:space="preserve">Do we take part in public or private cyber information-sharing groups, and should we?</t>
  </si>
  <si>
    <t xml:space="preserve">Appendix 3, theme E, Q13</t>
  </si>
  <si>
    <t xml:space="preserve">How could a cyberattack affect our business?</t>
  </si>
  <si>
    <t xml:space="preserve">Appendix 3, theme F, Q14</t>
  </si>
  <si>
    <t xml:space="preserve">How are we meeting cyber-related regulatory requirements, what is still outstanding, and how will we close it?</t>
  </si>
  <si>
    <t xml:space="preserve">Appendix 3, theme G, Q15</t>
  </si>
  <si>
    <t xml:space="preserve">What cybersecurity training and awareness programs do we run for employees?</t>
  </si>
  <si>
    <t xml:space="preserve">Appendix 3, theme H, Q16</t>
  </si>
  <si>
    <t xml:space="preserve">How often are security assessments and audits run, what do the results tell us, and what additional resources or expertise do we need to close the gap?</t>
  </si>
  <si>
    <t xml:space="preserve">Appendix 3, theme I, Q17</t>
  </si>
  <si>
    <t xml:space="preserve">What does our incident response plan say, and has it been tested?</t>
  </si>
  <si>
    <t xml:space="preserve">Appendix 3, theme J, Q18</t>
  </si>
  <si>
    <t xml:space="preserve">What is the cybersecurity budget and how is it allocated?</t>
  </si>
  <si>
    <t xml:space="preserve">Appendix 3, theme K, Q19</t>
  </si>
  <si>
    <t xml:space="preserve">What cyber insurance cover do we hold?</t>
  </si>
  <si>
    <t xml:space="preserve">Appendix 3, theme L, Q20</t>
  </si>
  <si>
    <t xml:space="preserve">How do we manage cyber risk from third-party vendors and suppliers?</t>
  </si>
  <si>
    <t xml:space="preserve">Appendix 3, theme M, Q21</t>
  </si>
  <si>
    <t xml:space="preserve">How do we monitor for and detect cyber threats and incidents?</t>
  </si>
  <si>
    <t xml:space="preserve">Appendix 3, theme N, Q22</t>
  </si>
  <si>
    <t xml:space="preserve">Who leads cybersecurity and is accountable at executive level, are talent and reporting lines adequate, and is cyber risk in the risk register?</t>
  </si>
  <si>
    <t xml:space="preserve">Appendix 3, theme O, Q23</t>
  </si>
  <si>
    <t xml:space="preserve">What are we investing in emerging cybersecurity technology?</t>
  </si>
  <si>
    <t xml:space="preserve">Appendix 3, theme P, Q24</t>
  </si>
  <si>
    <t xml:space="preserve">What is our long-term cybersecurity preparedness strategy?</t>
  </si>
  <si>
    <t xml:space="preserve">Appendix 3, theme Q, Q25</t>
  </si>
  <si>
    <t xml:space="preserve">How do we communicate cybersecurity matters to customers, investors and other stakeholders?</t>
  </si>
  <si>
    <t xml:space="preserve">Appendix 3, theme R, Q26</t>
  </si>
  <si>
    <t xml:space="preserve">Are there recent incidents or industry trends the board should know about?</t>
  </si>
  <si>
    <t xml:space="preserve">Appendix 3, theme S, Q27</t>
  </si>
  <si>
    <t xml:space="preserve">What is our backup procedure, and which backup media does IT use?</t>
  </si>
  <si>
    <t xml:space="preserve">Appendix 3, theme S, Q28</t>
  </si>
  <si>
    <t xml:space="preserve">What is the backup retention policy, and are older backups archived?</t>
  </si>
  <si>
    <t xml:space="preserve">Appendix 3, theme S, Q29</t>
  </si>
  <si>
    <t xml:space="preserve">How long do we keep each type of data, and on what criteria are retention periods set?</t>
  </si>
  <si>
    <t xml:space="preserve">Appendix 3, theme S, Q30</t>
  </si>
  <si>
    <t xml:space="preserve">How often do backups run, and is there a schedule for each type of data?</t>
  </si>
  <si>
    <t xml:space="preserve">Appendix 3, theme S, Q31</t>
  </si>
  <si>
    <t xml:space="preserve">Is there a disaster recovery plan, and does it include backup data?</t>
  </si>
  <si>
    <t xml:space="preserve">Appendix 3, theme S, Q32</t>
  </si>
  <si>
    <t xml:space="preserve">How are backup failures and anomalies monitored and dealt with?</t>
  </si>
  <si>
    <t xml:space="preserve">Appendix 3, theme T, Q33</t>
  </si>
  <si>
    <t xml:space="preserve">What is our password policy, and is it complex enough?</t>
  </si>
  <si>
    <t xml:space="preserve">Appendix 3, theme T, Q34</t>
  </si>
  <si>
    <t xml:space="preserve">Is the password policy strong and in line with industry standards and good practice?</t>
  </si>
  <si>
    <t xml:space="preserve">Appendix 3, theme T, Q35</t>
  </si>
  <si>
    <t xml:space="preserve">What is our policy on password expiry, and how often do passwords expire?</t>
  </si>
  <si>
    <t xml:space="preserve">Appendix 3, theme T, Q36</t>
  </si>
  <si>
    <t xml:space="preserve">Do we revoke access promptly when employees leave?</t>
  </si>
  <si>
    <t xml:space="preserve">Appendix 3, theme T, Q37</t>
  </si>
  <si>
    <t xml:space="preserve">How many former, promoted or transferred employees still hold access tied to a previous role, and what is being done about it?</t>
  </si>
  <si>
    <t xml:space="preserve">Appendix 3, theme T, Q38</t>
  </si>
  <si>
    <t xml:space="preserve">Are any privileged users expected to leave soon?</t>
  </si>
  <si>
    <t xml:space="preserve">Appendix 3, theme U, Q39</t>
  </si>
  <si>
    <t xml:space="preserve">How often are critical patches and updates applied?</t>
  </si>
  <si>
    <t xml:space="preserve">Appendix 3, theme U, Q40</t>
  </si>
  <si>
    <t xml:space="preserve">How quickly are critical or emergency patches applied?</t>
  </si>
  <si>
    <t xml:space="preserve">Appendix 3, theme V, Q41</t>
  </si>
  <si>
    <t xml:space="preserve">Does email filtering reject spoofed or lookalike sender addresses?</t>
  </si>
  <si>
    <t xml:space="preserve">Appendix 3, theme V, Q42</t>
  </si>
  <si>
    <t xml:space="preserve">What is the incident response plan for phishing and email security breaches?</t>
  </si>
  <si>
    <t xml:space="preserve">Appendix 3, theme V, Q43</t>
  </si>
  <si>
    <t xml:space="preserve">How are attachments and downloads scanned for malware?</t>
  </si>
  <si>
    <t xml:space="preserve">Appendix 3, theme V, Q44</t>
  </si>
  <si>
    <t xml:space="preserve">Are MFA and strong password rules enforced on email accounts?</t>
  </si>
  <si>
    <t xml:space="preserve">Appendix 3, theme V, Q45</t>
  </si>
  <si>
    <t xml:space="preserve">Is email security tested regularly, for example through simulated phishing?</t>
  </si>
  <si>
    <t xml:space="preserve">Appendix 3, theme W, Q46</t>
  </si>
  <si>
    <t xml:space="preserve">Do we have enough IT staff to handle alerts, patching, applications, cloud and day-to-day work?</t>
  </si>
  <si>
    <t xml:space="preserve">Appendix 3, theme W, Q47</t>
  </si>
  <si>
    <t xml:space="preserve">What state is the IT infrastructure in, and how well does it support business objectives?</t>
  </si>
  <si>
    <t xml:space="preserve">Appendix 3, theme W, Q48</t>
  </si>
  <si>
    <t xml:space="preserve">What is the IT workload, and does the department have the resources to manage it?</t>
  </si>
  <si>
    <t xml:space="preserve">Appendix 3, theme W, Q49</t>
  </si>
  <si>
    <t xml:space="preserve">Are there skill gaps in the IT team, and where?</t>
  </si>
  <si>
    <t xml:space="preserve">Appendix 3, theme W, Q50</t>
  </si>
  <si>
    <t xml:space="preserve">Is the cybersecurity budget in line with industry benchmarks and our risk profile?</t>
  </si>
  <si>
    <t xml:space="preserve">Appendix 3, theme W, Q51</t>
  </si>
  <si>
    <t xml:space="preserve">Which specific cybersecurity skills do we lack?</t>
  </si>
  <si>
    <t xml:space="preserve">Appendix 3, theme W, Q52</t>
  </si>
  <si>
    <t xml:space="preserve">Do we assess capacity gaps regularly, and what are the recurring and most serious findings?</t>
  </si>
  <si>
    <t xml:space="preserve">Appendix 3, theme X, Q53</t>
  </si>
  <si>
    <t xml:space="preserve">What is our strategy for assessing and managing cyber risk from third-party vendors?</t>
  </si>
  <si>
    <t xml:space="preserve">Appendix 3, theme X, Q54</t>
  </si>
  <si>
    <t xml:space="preserve">What due diligence do we perform before onboarding a new vendor or partner?</t>
  </si>
  <si>
    <t xml:space="preserve">Appendix 3, theme X, Q55</t>
  </si>
  <si>
    <t xml:space="preserve">Are vendors ranked or categorized by their potential security impact?</t>
  </si>
  <si>
    <t xml:space="preserve">Appendix 3, theme X, Q56</t>
  </si>
  <si>
    <t xml:space="preserve">Do contracts set out vendors' cybersecurity requirements and responsibilities?</t>
  </si>
  <si>
    <t xml:space="preserve">Appendix 3, theme X, Q57</t>
  </si>
  <si>
    <t xml:space="preserve">How do we monitor vendors' ongoing compliance with cybersecurity requirements?</t>
  </si>
  <si>
    <t xml:space="preserve">Appendix 3, theme X, Q58</t>
  </si>
  <si>
    <t xml:space="preserve">What mechanisms do vendors have to notify us of cyber incidents or breaches?</t>
  </si>
  <si>
    <t xml:space="preserve">Appendix 3, theme X, Q59</t>
  </si>
  <si>
    <t xml:space="preserve">How do we make sure vendors comply with relevant regulations and standards?</t>
  </si>
  <si>
    <t xml:space="preserve">Appendix 3, theme X, Q60</t>
  </si>
  <si>
    <t xml:space="preserve">Do we have alternative vendors or contingency plans if a critical vendor suffers an incident or disruption?</t>
  </si>
  <si>
    <t xml:space="preserve">Position against the regulator</t>
  </si>
  <si>
    <t xml:space="preserve">Calculated from the working sheets. Do not type in the shaded cells.</t>
  </si>
  <si>
    <t xml:space="preserve">REQUIREMENTS</t>
  </si>
  <si>
    <t xml:space="preserve">Requirements in the checklist</t>
  </si>
  <si>
    <t xml:space="preserve">Met</t>
  </si>
  <si>
    <t xml:space="preserve">Partly met</t>
  </si>
  <si>
    <t xml:space="preserve">Not met</t>
  </si>
  <si>
    <t xml:space="preserve">Not applicable</t>
  </si>
  <si>
    <t xml:space="preserve">Met, as a share of applicable requirements</t>
  </si>
  <si>
    <t xml:space="preserve">BY STRENGTH</t>
  </si>
  <si>
    <t xml:space="preserve">Rows</t>
  </si>
  <si>
    <t xml:space="preserve">Must requirements not met are the gaps a supervisor raises first.</t>
  </si>
  <si>
    <t xml:space="preserve">BY AREA</t>
  </si>
  <si>
    <t xml:space="preserve">BOARD QUESTIONS</t>
  </si>
  <si>
    <t xml:space="preserve">Questions</t>
  </si>
  <si>
    <t xml:space="preserve">Yes</t>
  </si>
  <si>
    <t xml:space="preserve">Partly</t>
  </si>
  <si>
    <t xml:space="preserve">No</t>
  </si>
  <si>
    <t xml:space="preserve">Don't know</t>
  </si>
  <si>
    <t xml:space="preserve">Not yet answered</t>
  </si>
</sst>
</file>

<file path=xl/styles.xml><?xml version="1.0" encoding="utf-8"?>
<styleSheet xmlns="http://schemas.openxmlformats.org/spreadsheetml/2006/main">
  <numFmts count="4">
    <numFmt numFmtId="164" formatCode="General"/>
    <numFmt numFmtId="165" formatCode="yyyy\-mm\-dd"/>
    <numFmt numFmtId="166" formatCode="General"/>
    <numFmt numFmtId="167" formatCode="0%"/>
  </numFmts>
  <fonts count="25">
    <font>
      <sz val="11"/>
      <color theme="1"/>
      <name val="Calibri"/>
      <family val="2"/>
      <charset val="1"/>
    </font>
    <font>
      <sz val="10"/>
      <name val="Arial"/>
      <family val="0"/>
    </font>
    <font>
      <sz val="10"/>
      <name val="Arial"/>
      <family val="0"/>
    </font>
    <font>
      <sz val="10"/>
      <name val="Arial"/>
      <family val="0"/>
    </font>
    <font>
      <b val="true"/>
      <sz val="20"/>
      <color rgb="FFFFFFFF"/>
      <name val="Arial"/>
      <family val="0"/>
      <charset val="1"/>
    </font>
    <font>
      <b val="true"/>
      <sz val="8"/>
      <color rgb="FFE86A2A"/>
      <name val="Arial"/>
      <family val="0"/>
      <charset val="1"/>
    </font>
    <font>
      <b val="true"/>
      <sz val="15"/>
      <color rgb="FFFFFFFF"/>
      <name val="Arial"/>
      <family val="0"/>
      <charset val="1"/>
    </font>
    <font>
      <sz val="10"/>
      <color rgb="FF6B6560"/>
      <name val="Arial"/>
      <family val="0"/>
      <charset val="1"/>
    </font>
    <font>
      <b val="true"/>
      <sz val="8"/>
      <color rgb="FFB5501C"/>
      <name val="Arial"/>
      <family val="0"/>
      <charset val="1"/>
    </font>
    <font>
      <sz val="9"/>
      <color rgb="FF6B6560"/>
      <name val="Arial"/>
      <family val="0"/>
      <charset val="1"/>
    </font>
    <font>
      <b val="true"/>
      <sz val="9"/>
      <color rgb="FFB5501C"/>
      <name val="Arial"/>
      <family val="0"/>
      <charset val="1"/>
    </font>
    <font>
      <sz val="9"/>
      <color rgb="FF111111"/>
      <name val="Arial"/>
      <family val="0"/>
      <charset val="1"/>
    </font>
    <font>
      <sz val="10"/>
      <color rgb="FF111111"/>
      <name val="Arial"/>
      <family val="0"/>
      <charset val="1"/>
    </font>
    <font>
      <b val="true"/>
      <sz val="10"/>
      <color rgb="FFE86A2A"/>
      <name val="Arial"/>
      <family val="0"/>
      <charset val="1"/>
    </font>
    <font>
      <b val="true"/>
      <sz val="10"/>
      <color rgb="FFB5501C"/>
      <name val="Arial"/>
      <family val="0"/>
      <charset val="1"/>
    </font>
    <font>
      <sz val="8"/>
      <color rgb="FF6B6560"/>
      <name val="Arial"/>
      <family val="0"/>
      <charset val="1"/>
    </font>
    <font>
      <b val="true"/>
      <sz val="15"/>
      <color rgb="FF1F1F1F"/>
      <name val="Arial"/>
      <family val="0"/>
      <charset val="1"/>
    </font>
    <font>
      <sz val="9"/>
      <color rgb="FF6E6E6E"/>
      <name val="Arial"/>
      <family val="0"/>
      <charset val="1"/>
    </font>
    <font>
      <b val="true"/>
      <sz val="11"/>
      <color rgb="FF1F1F1F"/>
      <name val="Arial"/>
      <family val="0"/>
      <charset val="1"/>
    </font>
    <font>
      <sz val="10"/>
      <name val="Arial"/>
      <family val="0"/>
      <charset val="1"/>
    </font>
    <font>
      <b val="true"/>
      <sz val="10"/>
      <name val="Arial"/>
      <family val="0"/>
      <charset val="1"/>
    </font>
    <font>
      <b val="true"/>
      <sz val="10"/>
      <color rgb="FFFFFFFF"/>
      <name val="Arial"/>
      <family val="0"/>
      <charset val="1"/>
    </font>
    <font>
      <sz val="9"/>
      <name val="Arial"/>
      <family val="0"/>
      <charset val="1"/>
    </font>
    <font>
      <b val="true"/>
      <sz val="9"/>
      <name val="Arial"/>
      <family val="0"/>
      <charset val="1"/>
    </font>
    <font>
      <b val="true"/>
      <sz val="9"/>
      <color rgb="FFFFFFFF"/>
      <name val="Arial"/>
      <family val="0"/>
      <charset val="1"/>
    </font>
  </fonts>
  <fills count="6">
    <fill>
      <patternFill patternType="none"/>
    </fill>
    <fill>
      <patternFill patternType="gray125"/>
    </fill>
    <fill>
      <patternFill patternType="solid">
        <fgColor rgb="FF111111"/>
        <bgColor rgb="FF1F1F1F"/>
      </patternFill>
    </fill>
    <fill>
      <patternFill patternType="solid">
        <fgColor rgb="FFFAF3EE"/>
        <bgColor rgb="FFEEEEEE"/>
      </patternFill>
    </fill>
    <fill>
      <patternFill patternType="solid">
        <fgColor rgb="FF1F1F1F"/>
        <bgColor rgb="FF111111"/>
      </patternFill>
    </fill>
    <fill>
      <patternFill patternType="solid">
        <fgColor rgb="FFFFFFFF"/>
        <bgColor rgb="FFFAF3EE"/>
      </patternFill>
    </fill>
  </fills>
  <borders count="2">
    <border diagonalUp="false" diagonalDown="false">
      <left/>
      <right/>
      <top/>
      <bottom/>
      <diagonal/>
    </border>
    <border diagonalUp="false" diagonalDown="false">
      <left style="thin">
        <color rgb="FFE8E8E8"/>
      </left>
      <right style="thin">
        <color rgb="FFE8E8E8"/>
      </right>
      <top style="thin">
        <color rgb="FFE8E8E8"/>
      </top>
      <bottom style="thin">
        <color rgb="FFE8E8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8" fillId="3" borderId="0" xfId="0" applyFont="tru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12" fillId="3" borderId="0" xfId="0" applyFont="true" applyBorder="true" applyAlignment="true" applyProtection="false">
      <alignment horizontal="general" vertical="top" textRotation="0" wrapText="tru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1" fillId="4" borderId="1" xfId="0" applyFont="true" applyBorder="true" applyAlignment="true" applyProtection="false">
      <alignment horizontal="general" vertical="center" textRotation="0" wrapText="true" indent="0" shrinkToFit="false"/>
      <protection locked="true" hidden="false"/>
    </xf>
    <xf numFmtId="164" fontId="22" fillId="5" borderId="1" xfId="0" applyFont="true" applyBorder="true" applyAlignment="true" applyProtection="false">
      <alignment horizontal="general" vertical="top" textRotation="0" wrapText="true" indent="0" shrinkToFit="false"/>
      <protection locked="true" hidden="false"/>
    </xf>
    <xf numFmtId="164" fontId="23" fillId="5" borderId="1" xfId="0" applyFont="true" applyBorder="true" applyAlignment="true" applyProtection="false">
      <alignment horizontal="general" vertical="top" textRotation="0" wrapText="true" indent="0" shrinkToFit="false"/>
      <protection locked="true" hidden="false"/>
    </xf>
    <xf numFmtId="165" fontId="22" fillId="5" borderId="1" xfId="0" applyFont="true" applyBorder="true" applyAlignment="true" applyProtection="false">
      <alignment horizontal="general" vertical="top" textRotation="0" wrapText="true" indent="0" shrinkToFit="false"/>
      <protection locked="true" hidden="false"/>
    </xf>
    <xf numFmtId="164" fontId="22" fillId="3" borderId="1" xfId="0" applyFont="true" applyBorder="true" applyAlignment="true" applyProtection="false">
      <alignment horizontal="general" vertical="top" textRotation="0" wrapText="true" indent="0" shrinkToFit="false"/>
      <protection locked="true" hidden="false"/>
    </xf>
    <xf numFmtId="164" fontId="23" fillId="3" borderId="1" xfId="0" applyFont="true" applyBorder="true" applyAlignment="true" applyProtection="false">
      <alignment horizontal="general" vertical="top" textRotation="0" wrapText="true" indent="0" shrinkToFit="false"/>
      <protection locked="true" hidden="false"/>
    </xf>
    <xf numFmtId="165" fontId="22" fillId="3" borderId="1" xfId="0" applyFont="true" applyBorder="true" applyAlignment="true" applyProtection="false">
      <alignment horizontal="general" vertical="top" textRotation="0" wrapText="true" indent="0" shrinkToFit="false"/>
      <protection locked="true" hidden="false"/>
    </xf>
    <xf numFmtId="164" fontId="10" fillId="5" borderId="1"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general" vertical="top" textRotation="0" wrapText="true" indent="0" shrinkToFit="false"/>
      <protection locked="true" hidden="false"/>
    </xf>
    <xf numFmtId="164" fontId="19" fillId="0" borderId="1" xfId="0" applyFont="true" applyBorder="true" applyAlignment="true" applyProtection="false">
      <alignment horizontal="general" vertical="center" textRotation="0" wrapText="true" indent="0" shrinkToFit="false"/>
      <protection locked="true" hidden="false"/>
    </xf>
    <xf numFmtId="166" fontId="19" fillId="3" borderId="1" xfId="0" applyFont="true" applyBorder="true" applyAlignment="true" applyProtection="false">
      <alignment horizontal="general" vertical="center" textRotation="0" wrapText="false" indent="0" shrinkToFit="false"/>
      <protection locked="true" hidden="false"/>
    </xf>
    <xf numFmtId="167" fontId="19" fillId="3" borderId="1" xfId="0" applyFont="true" applyBorder="true" applyAlignment="true" applyProtection="false">
      <alignment horizontal="general" vertical="center" textRotation="0" wrapText="false" indent="0" shrinkToFit="false"/>
      <protection locked="true" hidden="false"/>
    </xf>
    <xf numFmtId="164" fontId="24" fillId="4" borderId="0" xfId="0" applyFont="true" applyBorder="false" applyAlignment="true" applyProtection="false">
      <alignment horizontal="general" vertical="center"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1F1F1F"/>
          <bgColor rgb="FF000000"/>
        </patternFill>
      </fill>
    </dxf>
    <dxf>
      <fill>
        <patternFill patternType="solid">
          <fgColor rgb="FFFAF3EE"/>
          <bgColor rgb="FF000000"/>
        </patternFill>
      </fill>
    </dxf>
    <dxf>
      <fill>
        <patternFill patternType="solid">
          <fgColor rgb="FFFFFFFF"/>
          <bgColor rgb="FF000000"/>
        </patternFill>
      </fill>
    </dxf>
    <dxf>
      <fill>
        <patternFill patternType="solid">
          <bgColor rgb="FF000000"/>
        </patternFill>
      </fill>
    </dxf>
    <dxf>
      <fill>
        <patternFill patternType="solid">
          <fgColor rgb="FFB5501C"/>
          <bgColor rgb="FF000000"/>
        </patternFill>
      </fill>
    </dxf>
    <dxf>
      <fill>
        <patternFill>
          <bgColor rgb="FFE3F1E6"/>
        </patternFill>
      </fill>
    </dxf>
    <dxf>
      <fill>
        <patternFill>
          <bgColor rgb="FFFFF1D6"/>
        </patternFill>
      </fill>
    </dxf>
    <dxf>
      <fill>
        <patternFill>
          <bgColor rgb="FFF9DEDA"/>
        </patternFill>
      </fill>
    </dxf>
    <dxf>
      <fill>
        <patternFill>
          <bgColor rgb="FFEEEEEE"/>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6B6560"/>
      <rgbColor rgb="FF9999FF"/>
      <rgbColor rgb="FF993366"/>
      <rgbColor rgb="FFFFF1D6"/>
      <rgbColor rgb="FFE3F1E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EEEEE"/>
      <rgbColor rgb="FFE8E8E8"/>
      <rgbColor rgb="FFFAF3EE"/>
      <rgbColor rgb="FF99CCFF"/>
      <rgbColor rgb="FFFF99CC"/>
      <rgbColor rgb="FFCC99FF"/>
      <rgbColor rgb="FFF9DEDA"/>
      <rgbColor rgb="FF3366FF"/>
      <rgbColor rgb="FF33CCCC"/>
      <rgbColor rgb="FF99CC00"/>
      <rgbColor rgb="FFFFCC00"/>
      <rgbColor rgb="FFFF9900"/>
      <rgbColor rgb="FFE86A2A"/>
      <rgbColor rgb="FF6E6E6E"/>
      <rgbColor rgb="FF969696"/>
      <rgbColor rgb="FF003366"/>
      <rgbColor rgb="FF339966"/>
      <rgbColor rgb="FF111111"/>
      <rgbColor rgb="FF333300"/>
      <rgbColor rgb="FFB5501C"/>
      <rgbColor rgb="FF993366"/>
      <rgbColor rgb="FF333399"/>
      <rgbColor rgb="FF1F1F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62"/>
    <col collapsed="false" customWidth="true" hidden="false" outlineLevel="0" max="4" min="4" style="0" width="3"/>
  </cols>
  <sheetData>
    <row r="1" customFormat="false" ht="9.75" hidden="false" customHeight="true" outlineLevel="0" collapsed="false"/>
    <row r="2" customFormat="false" ht="27.75" hidden="false" customHeight="true" outlineLevel="0" collapsed="false">
      <c r="B2" s="1" t="s">
        <v>0</v>
      </c>
      <c r="C2" s="2"/>
    </row>
    <row r="3" customFormat="false" ht="12.75" hidden="false" customHeight="true" outlineLevel="0" collapsed="false">
      <c r="B3" s="3" t="s">
        <v>1</v>
      </c>
      <c r="C3" s="2"/>
    </row>
    <row r="4" customFormat="false" ht="15" hidden="false" customHeight="false" outlineLevel="0" collapsed="false">
      <c r="B4" s="2"/>
      <c r="C4" s="2"/>
    </row>
    <row r="5" customFormat="false" ht="24" hidden="false" customHeight="true" outlineLevel="0" collapsed="false">
      <c r="B5" s="4" t="s">
        <v>2</v>
      </c>
      <c r="C5" s="2"/>
    </row>
    <row r="6" customFormat="false" ht="7.5" hidden="false" customHeight="true" outlineLevel="0" collapsed="false"/>
    <row r="7" customFormat="false" ht="19.5" hidden="false" customHeight="true" outlineLevel="0" collapsed="false">
      <c r="B7" s="5" t="s">
        <v>3</v>
      </c>
    </row>
    <row r="9" customFormat="false" ht="18" hidden="false" customHeight="true" outlineLevel="0" collapsed="false">
      <c r="B9" s="6" t="s">
        <v>4</v>
      </c>
    </row>
    <row r="10" customFormat="false" ht="15.75" hidden="false" customHeight="true" outlineLevel="0" collapsed="false">
      <c r="B10" s="7" t="s">
        <v>5</v>
      </c>
      <c r="C10" s="8" t="s">
        <v>6</v>
      </c>
    </row>
    <row r="11" customFormat="false" ht="15.75" hidden="false" customHeight="true" outlineLevel="0" collapsed="false">
      <c r="B11" s="9" t="s">
        <v>7</v>
      </c>
      <c r="C11" s="10" t="s">
        <v>8</v>
      </c>
    </row>
    <row r="12" customFormat="false" ht="15.75" hidden="false" customHeight="true" outlineLevel="0" collapsed="false">
      <c r="B12" s="7" t="s">
        <v>9</v>
      </c>
      <c r="C12" s="11" t="s">
        <v>10</v>
      </c>
    </row>
    <row r="13" customFormat="false" ht="15.75" hidden="false" customHeight="true" outlineLevel="0" collapsed="false">
      <c r="B13" s="9" t="s">
        <v>11</v>
      </c>
      <c r="C13" s="10" t="s">
        <v>12</v>
      </c>
    </row>
    <row r="14" customFormat="false" ht="15.75" hidden="false" customHeight="true" outlineLevel="0" collapsed="false">
      <c r="B14" s="7" t="s">
        <v>13</v>
      </c>
      <c r="C14" s="11" t="s">
        <v>14</v>
      </c>
    </row>
    <row r="16" customFormat="false" ht="15" hidden="false" customHeight="false" outlineLevel="0" collapsed="false">
      <c r="B16" s="6" t="s">
        <v>15</v>
      </c>
    </row>
    <row r="17" customFormat="false" ht="60" hidden="false" customHeight="true" outlineLevel="0" collapsed="false">
      <c r="B17" s="12" t="s">
        <v>16</v>
      </c>
      <c r="C17" s="12"/>
    </row>
    <row r="19" customFormat="false" ht="15" hidden="false" customHeight="false" outlineLevel="0" collapsed="false">
      <c r="B19" s="6" t="s">
        <v>17</v>
      </c>
    </row>
    <row r="20" customFormat="false" ht="45" hidden="false" customHeight="true" outlineLevel="0" collapsed="false">
      <c r="B20" s="13" t="s">
        <v>18</v>
      </c>
      <c r="C20" s="13"/>
    </row>
    <row r="22" customFormat="false" ht="15" hidden="false" customHeight="false" outlineLevel="0" collapsed="false">
      <c r="B22" s="6" t="s">
        <v>19</v>
      </c>
    </row>
    <row r="23" customFormat="false" ht="30" hidden="false" customHeight="true" outlineLevel="0" collapsed="false">
      <c r="B23" s="14" t="s">
        <v>20</v>
      </c>
      <c r="C23" s="15" t="s">
        <v>21</v>
      </c>
    </row>
    <row r="24" customFormat="false" ht="30" hidden="false" customHeight="true" outlineLevel="0" collapsed="false">
      <c r="B24" s="14" t="s">
        <v>22</v>
      </c>
      <c r="C24" s="15" t="s">
        <v>23</v>
      </c>
    </row>
    <row r="25" customFormat="false" ht="30" hidden="false" customHeight="true" outlineLevel="0" collapsed="false">
      <c r="B25" s="14" t="s">
        <v>24</v>
      </c>
      <c r="C25" s="15" t="s">
        <v>25</v>
      </c>
    </row>
    <row r="26" customFormat="false" ht="30" hidden="false" customHeight="true" outlineLevel="0" collapsed="false">
      <c r="B26" s="14" t="s">
        <v>26</v>
      </c>
      <c r="C26" s="15" t="s">
        <v>27</v>
      </c>
    </row>
    <row r="27" customFormat="false" ht="30" hidden="false" customHeight="true" outlineLevel="0" collapsed="false">
      <c r="B27" s="14" t="s">
        <v>28</v>
      </c>
      <c r="C27" s="15" t="s">
        <v>29</v>
      </c>
    </row>
    <row r="29" customFormat="false" ht="15" hidden="false" customHeight="false" outlineLevel="0" collapsed="false">
      <c r="B29" s="16" t="s">
        <v>30</v>
      </c>
      <c r="C29" s="17"/>
    </row>
    <row r="30" customFormat="false" ht="45" hidden="false" customHeight="true" outlineLevel="0" collapsed="false">
      <c r="B30" s="18" t="s">
        <v>31</v>
      </c>
      <c r="C30" s="18"/>
    </row>
    <row r="31" customFormat="false" ht="15" hidden="false" customHeight="false" outlineLevel="0" collapsed="false">
      <c r="B31" s="19" t="s">
        <v>32</v>
      </c>
      <c r="C31" s="19" t="s">
        <v>33</v>
      </c>
    </row>
    <row r="33" customFormat="false" ht="15" hidden="false" customHeight="false" outlineLevel="0" collapsed="false">
      <c r="B33" s="20" t="s">
        <v>34</v>
      </c>
    </row>
  </sheetData>
  <mergeCells count="3">
    <mergeCell ref="B17:C17"/>
    <mergeCell ref="B20:C20"/>
    <mergeCell ref="B30:C3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2"/>
  </cols>
  <sheetData>
    <row r="2" customFormat="false" ht="18.55" hidden="false" customHeight="false" outlineLevel="0" collapsed="false">
      <c r="B2" s="21" t="s">
        <v>2</v>
      </c>
    </row>
    <row r="3" customFormat="false" ht="15" hidden="false" customHeight="false" outlineLevel="0" collapsed="false">
      <c r="B3" s="22" t="s">
        <v>35</v>
      </c>
    </row>
    <row r="5" customFormat="false" ht="15" hidden="false" customHeight="false" outlineLevel="0" collapsed="false">
      <c r="B5" s="23" t="s">
        <v>36</v>
      </c>
    </row>
    <row r="6" customFormat="false" ht="27.75" hidden="false" customHeight="true" outlineLevel="0" collapsed="false">
      <c r="C6" s="24" t="s">
        <v>37</v>
      </c>
    </row>
    <row r="7" customFormat="false" ht="15" hidden="false" customHeight="false" outlineLevel="0" collapsed="false">
      <c r="B7" s="23" t="s">
        <v>38</v>
      </c>
    </row>
    <row r="8" customFormat="false" ht="55.5" hidden="false" customHeight="true" outlineLevel="0" collapsed="false">
      <c r="B8" s="25" t="s">
        <v>39</v>
      </c>
      <c r="C8" s="24" t="s">
        <v>40</v>
      </c>
    </row>
    <row r="9" customFormat="false" ht="13.5" hidden="false" customHeight="true" outlineLevel="0" collapsed="false">
      <c r="B9" s="25" t="s">
        <v>41</v>
      </c>
      <c r="C9" s="24" t="s">
        <v>42</v>
      </c>
    </row>
    <row r="10" customFormat="false" ht="27.75" hidden="false" customHeight="true" outlineLevel="0" collapsed="false">
      <c r="B10" s="25" t="s">
        <v>43</v>
      </c>
      <c r="C10" s="24" t="s">
        <v>44</v>
      </c>
    </row>
    <row r="11" customFormat="false" ht="55.5" hidden="false" customHeight="true" outlineLevel="0" collapsed="false">
      <c r="B11" s="25" t="s">
        <v>45</v>
      </c>
      <c r="C11" s="24" t="s">
        <v>46</v>
      </c>
    </row>
    <row r="12" customFormat="false" ht="27.75" hidden="false" customHeight="true" outlineLevel="0" collapsed="false">
      <c r="B12" s="25" t="s">
        <v>47</v>
      </c>
      <c r="C12" s="24" t="s">
        <v>48</v>
      </c>
    </row>
    <row r="13" customFormat="false" ht="15" hidden="false" customHeight="false" outlineLevel="0" collapsed="false">
      <c r="B13" s="23" t="s">
        <v>49</v>
      </c>
    </row>
    <row r="14" customFormat="false" ht="13.5" hidden="false" customHeight="true" outlineLevel="0" collapsed="false">
      <c r="B14" s="25" t="s">
        <v>11</v>
      </c>
      <c r="C14" s="24" t="s">
        <v>50</v>
      </c>
    </row>
    <row r="15" customFormat="false" ht="27.75" hidden="false" customHeight="true" outlineLevel="0" collapsed="false">
      <c r="B15" s="25" t="s">
        <v>51</v>
      </c>
      <c r="C15" s="24" t="s">
        <v>52</v>
      </c>
    </row>
    <row r="16" customFormat="false" ht="13.5" hidden="false" customHeight="true" outlineLevel="0" collapsed="false">
      <c r="B16" s="25" t="s">
        <v>53</v>
      </c>
      <c r="C16" s="24" t="s">
        <v>54</v>
      </c>
    </row>
    <row r="17" customFormat="false" ht="27.75" hidden="false" customHeight="true" outlineLevel="0" collapsed="false">
      <c r="B17" s="25" t="s">
        <v>55</v>
      </c>
      <c r="C17" s="24" t="s">
        <v>56</v>
      </c>
    </row>
    <row r="18" customFormat="false" ht="15" hidden="false" customHeight="false" outlineLevel="0" collapsed="false">
      <c r="B18" s="23" t="s">
        <v>57</v>
      </c>
    </row>
    <row r="19" customFormat="false" ht="27.75" hidden="false" customHeight="true" outlineLevel="0" collapsed="false">
      <c r="C19" s="24" t="s">
        <v>58</v>
      </c>
    </row>
    <row r="21" customFormat="false" ht="15" hidden="false" customHeight="false" outlineLevel="0" collapsed="false">
      <c r="B21" s="26" t="s">
        <v>33</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1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1" topLeftCell="E2" activePane="bottomRight" state="frozen"/>
      <selection pane="topLeft" activeCell="A1" activeCellId="0" sqref="A1"/>
      <selection pane="topRight" activeCell="E1" activeCellId="0" sqref="E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6"/>
    <col collapsed="false" customWidth="true" hidden="false" outlineLevel="0" max="3" min="3" style="0" width="20"/>
    <col collapsed="false" customWidth="true" hidden="false" outlineLevel="0" max="4" min="4" style="0" width="58"/>
    <col collapsed="false" customWidth="true" hidden="false" outlineLevel="0" max="5" min="5" style="0" width="10"/>
    <col collapsed="false" customWidth="true" hidden="false" outlineLevel="0" max="6" min="6" style="0" width="18"/>
    <col collapsed="false" customWidth="true" hidden="false" outlineLevel="0" max="7" min="7" style="0" width="50"/>
    <col collapsed="false" customWidth="true" hidden="false" outlineLevel="0" max="8" min="8" style="0" width="13"/>
    <col collapsed="false" customWidth="true" hidden="false" outlineLevel="0" max="9" min="9" style="0" width="26"/>
    <col collapsed="false" customWidth="true" hidden="false" outlineLevel="0" max="10" min="10" style="0" width="18"/>
    <col collapsed="false" customWidth="true" hidden="false" outlineLevel="0" max="11" min="11" style="0" width="13"/>
    <col collapsed="false" customWidth="true" hidden="false" outlineLevel="0" max="12" min="12" style="0" width="30"/>
  </cols>
  <sheetData>
    <row r="1" customFormat="false" ht="31.5" hidden="false" customHeight="true" outlineLevel="0" collapsed="false">
      <c r="A1" s="27" t="s">
        <v>59</v>
      </c>
      <c r="B1" s="27" t="s">
        <v>60</v>
      </c>
      <c r="C1" s="27" t="s">
        <v>61</v>
      </c>
      <c r="D1" s="27" t="s">
        <v>62</v>
      </c>
      <c r="E1" s="27" t="s">
        <v>63</v>
      </c>
      <c r="F1" s="27" t="s">
        <v>11</v>
      </c>
      <c r="G1" s="27" t="s">
        <v>64</v>
      </c>
      <c r="H1" s="27" t="s">
        <v>53</v>
      </c>
      <c r="I1" s="27" t="s">
        <v>65</v>
      </c>
      <c r="J1" s="27" t="s">
        <v>66</v>
      </c>
      <c r="K1" s="27" t="s">
        <v>67</v>
      </c>
      <c r="L1" s="27" t="s">
        <v>68</v>
      </c>
    </row>
    <row r="2" customFormat="false" ht="22.35" hidden="false" customHeight="false" outlineLevel="0" collapsed="false">
      <c r="A2" s="28" t="n">
        <v>1</v>
      </c>
      <c r="B2" s="28" t="s">
        <v>69</v>
      </c>
      <c r="C2" s="28" t="s">
        <v>70</v>
      </c>
      <c r="D2" s="28" t="s">
        <v>71</v>
      </c>
      <c r="E2" s="29" t="s">
        <v>72</v>
      </c>
      <c r="F2" s="28" t="s">
        <v>73</v>
      </c>
      <c r="G2" s="28" t="s">
        <v>74</v>
      </c>
      <c r="H2" s="28" t="s">
        <v>75</v>
      </c>
      <c r="I2" s="28"/>
      <c r="J2" s="28"/>
      <c r="K2" s="30"/>
      <c r="L2" s="28"/>
    </row>
    <row r="3" customFormat="false" ht="32.8" hidden="false" customHeight="false" outlineLevel="0" collapsed="false">
      <c r="A3" s="31" t="n">
        <v>2</v>
      </c>
      <c r="B3" s="31" t="s">
        <v>76</v>
      </c>
      <c r="C3" s="31" t="s">
        <v>70</v>
      </c>
      <c r="D3" s="31" t="s">
        <v>77</v>
      </c>
      <c r="E3" s="32" t="s">
        <v>72</v>
      </c>
      <c r="F3" s="31" t="s">
        <v>78</v>
      </c>
      <c r="G3" s="31" t="s">
        <v>79</v>
      </c>
      <c r="H3" s="31" t="s">
        <v>75</v>
      </c>
      <c r="I3" s="31"/>
      <c r="J3" s="31"/>
      <c r="K3" s="33"/>
      <c r="L3" s="31"/>
    </row>
    <row r="4" customFormat="false" ht="32.8" hidden="false" customHeight="false" outlineLevel="0" collapsed="false">
      <c r="A4" s="28" t="n">
        <v>3</v>
      </c>
      <c r="B4" s="28" t="s">
        <v>80</v>
      </c>
      <c r="C4" s="28" t="s">
        <v>70</v>
      </c>
      <c r="D4" s="28" t="s">
        <v>81</v>
      </c>
      <c r="E4" s="34" t="s">
        <v>82</v>
      </c>
      <c r="F4" s="28" t="s">
        <v>78</v>
      </c>
      <c r="G4" s="28" t="s">
        <v>83</v>
      </c>
      <c r="H4" s="28" t="s">
        <v>75</v>
      </c>
      <c r="I4" s="28"/>
      <c r="J4" s="28"/>
      <c r="K4" s="30"/>
      <c r="L4" s="28"/>
    </row>
    <row r="5" customFormat="false" ht="32.8" hidden="false" customHeight="false" outlineLevel="0" collapsed="false">
      <c r="A5" s="31" t="n">
        <v>4</v>
      </c>
      <c r="B5" s="31" t="s">
        <v>84</v>
      </c>
      <c r="C5" s="31" t="s">
        <v>70</v>
      </c>
      <c r="D5" s="31" t="s">
        <v>85</v>
      </c>
      <c r="E5" s="35" t="s">
        <v>82</v>
      </c>
      <c r="F5" s="31" t="s">
        <v>78</v>
      </c>
      <c r="G5" s="31" t="s">
        <v>86</v>
      </c>
      <c r="H5" s="31" t="s">
        <v>75</v>
      </c>
      <c r="I5" s="31"/>
      <c r="J5" s="31"/>
      <c r="K5" s="33"/>
      <c r="L5" s="31"/>
    </row>
    <row r="6" customFormat="false" ht="53.7" hidden="false" customHeight="false" outlineLevel="0" collapsed="false">
      <c r="A6" s="28" t="n">
        <v>5</v>
      </c>
      <c r="B6" s="28" t="s">
        <v>87</v>
      </c>
      <c r="C6" s="28" t="s">
        <v>70</v>
      </c>
      <c r="D6" s="28" t="s">
        <v>88</v>
      </c>
      <c r="E6" s="34" t="s">
        <v>82</v>
      </c>
      <c r="F6" s="28" t="s">
        <v>78</v>
      </c>
      <c r="G6" s="28" t="s">
        <v>89</v>
      </c>
      <c r="H6" s="28" t="s">
        <v>75</v>
      </c>
      <c r="I6" s="28"/>
      <c r="J6" s="28"/>
      <c r="K6" s="30"/>
      <c r="L6" s="28"/>
    </row>
    <row r="7" customFormat="false" ht="53.7" hidden="false" customHeight="false" outlineLevel="0" collapsed="false">
      <c r="A7" s="31" t="n">
        <v>6</v>
      </c>
      <c r="B7" s="31" t="s">
        <v>90</v>
      </c>
      <c r="C7" s="31" t="s">
        <v>70</v>
      </c>
      <c r="D7" s="31" t="s">
        <v>91</v>
      </c>
      <c r="E7" s="35" t="s">
        <v>82</v>
      </c>
      <c r="F7" s="31" t="s">
        <v>92</v>
      </c>
      <c r="G7" s="31" t="s">
        <v>93</v>
      </c>
      <c r="H7" s="31" t="s">
        <v>75</v>
      </c>
      <c r="I7" s="31"/>
      <c r="J7" s="31"/>
      <c r="K7" s="33"/>
      <c r="L7" s="31"/>
    </row>
    <row r="8" customFormat="false" ht="64.15" hidden="false" customHeight="false" outlineLevel="0" collapsed="false">
      <c r="A8" s="28" t="n">
        <v>7</v>
      </c>
      <c r="B8" s="28" t="s">
        <v>94</v>
      </c>
      <c r="C8" s="28" t="s">
        <v>70</v>
      </c>
      <c r="D8" s="28" t="s">
        <v>95</v>
      </c>
      <c r="E8" s="34" t="s">
        <v>82</v>
      </c>
      <c r="F8" s="28" t="s">
        <v>78</v>
      </c>
      <c r="G8" s="28" t="s">
        <v>96</v>
      </c>
      <c r="H8" s="28" t="s">
        <v>75</v>
      </c>
      <c r="I8" s="28"/>
      <c r="J8" s="28"/>
      <c r="K8" s="30"/>
      <c r="L8" s="28"/>
    </row>
    <row r="9" customFormat="false" ht="64.15" hidden="false" customHeight="false" outlineLevel="0" collapsed="false">
      <c r="A9" s="31" t="n">
        <v>8</v>
      </c>
      <c r="B9" s="31" t="s">
        <v>97</v>
      </c>
      <c r="C9" s="31" t="s">
        <v>70</v>
      </c>
      <c r="D9" s="31" t="s">
        <v>98</v>
      </c>
      <c r="E9" s="32" t="s">
        <v>99</v>
      </c>
      <c r="F9" s="31" t="s">
        <v>78</v>
      </c>
      <c r="G9" s="31" t="s">
        <v>100</v>
      </c>
      <c r="H9" s="31" t="s">
        <v>75</v>
      </c>
      <c r="I9" s="31"/>
      <c r="J9" s="31"/>
      <c r="K9" s="33"/>
      <c r="L9" s="31"/>
    </row>
    <row r="10" customFormat="false" ht="53.7" hidden="false" customHeight="false" outlineLevel="0" collapsed="false">
      <c r="A10" s="28" t="n">
        <v>9</v>
      </c>
      <c r="B10" s="28" t="s">
        <v>101</v>
      </c>
      <c r="C10" s="28" t="s">
        <v>70</v>
      </c>
      <c r="D10" s="28" t="s">
        <v>102</v>
      </c>
      <c r="E10" s="29" t="s">
        <v>99</v>
      </c>
      <c r="F10" s="28" t="s">
        <v>92</v>
      </c>
      <c r="G10" s="28" t="s">
        <v>103</v>
      </c>
      <c r="H10" s="28" t="s">
        <v>75</v>
      </c>
      <c r="I10" s="28"/>
      <c r="J10" s="28"/>
      <c r="K10" s="30"/>
      <c r="L10" s="28"/>
    </row>
    <row r="11" customFormat="false" ht="32.8" hidden="false" customHeight="false" outlineLevel="0" collapsed="false">
      <c r="A11" s="31" t="n">
        <v>10</v>
      </c>
      <c r="B11" s="31" t="s">
        <v>104</v>
      </c>
      <c r="C11" s="31" t="s">
        <v>70</v>
      </c>
      <c r="D11" s="31" t="s">
        <v>105</v>
      </c>
      <c r="E11" s="32" t="s">
        <v>72</v>
      </c>
      <c r="F11" s="31" t="s">
        <v>78</v>
      </c>
      <c r="G11" s="31" t="s">
        <v>106</v>
      </c>
      <c r="H11" s="31" t="s">
        <v>75</v>
      </c>
      <c r="I11" s="31"/>
      <c r="J11" s="31"/>
      <c r="K11" s="33"/>
      <c r="L11" s="31"/>
    </row>
    <row r="12" customFormat="false" ht="43.25" hidden="false" customHeight="false" outlineLevel="0" collapsed="false">
      <c r="A12" s="28" t="n">
        <v>11</v>
      </c>
      <c r="B12" s="28" t="s">
        <v>107</v>
      </c>
      <c r="C12" s="28" t="s">
        <v>70</v>
      </c>
      <c r="D12" s="28" t="s">
        <v>108</v>
      </c>
      <c r="E12" s="34" t="s">
        <v>82</v>
      </c>
      <c r="F12" s="28" t="s">
        <v>78</v>
      </c>
      <c r="G12" s="28" t="s">
        <v>109</v>
      </c>
      <c r="H12" s="28" t="s">
        <v>75</v>
      </c>
      <c r="I12" s="28"/>
      <c r="J12" s="28"/>
      <c r="K12" s="30"/>
      <c r="L12" s="28"/>
    </row>
    <row r="13" customFormat="false" ht="43.25" hidden="false" customHeight="false" outlineLevel="0" collapsed="false">
      <c r="A13" s="31" t="n">
        <v>12</v>
      </c>
      <c r="B13" s="31" t="s">
        <v>110</v>
      </c>
      <c r="C13" s="31" t="s">
        <v>111</v>
      </c>
      <c r="D13" s="31" t="s">
        <v>112</v>
      </c>
      <c r="E13" s="35" t="s">
        <v>82</v>
      </c>
      <c r="F13" s="31" t="s">
        <v>73</v>
      </c>
      <c r="G13" s="31" t="s">
        <v>113</v>
      </c>
      <c r="H13" s="31" t="s">
        <v>75</v>
      </c>
      <c r="I13" s="31"/>
      <c r="J13" s="31"/>
      <c r="K13" s="33"/>
      <c r="L13" s="31"/>
    </row>
    <row r="14" customFormat="false" ht="32.8" hidden="false" customHeight="false" outlineLevel="0" collapsed="false">
      <c r="A14" s="28" t="n">
        <v>13</v>
      </c>
      <c r="B14" s="28" t="s">
        <v>114</v>
      </c>
      <c r="C14" s="28" t="s">
        <v>115</v>
      </c>
      <c r="D14" s="28" t="s">
        <v>116</v>
      </c>
      <c r="E14" s="34" t="s">
        <v>82</v>
      </c>
      <c r="F14" s="28" t="s">
        <v>117</v>
      </c>
      <c r="G14" s="28" t="s">
        <v>118</v>
      </c>
      <c r="H14" s="28" t="s">
        <v>75</v>
      </c>
      <c r="I14" s="28"/>
      <c r="J14" s="28"/>
      <c r="K14" s="30"/>
      <c r="L14" s="28"/>
    </row>
    <row r="15" customFormat="false" ht="43.25" hidden="false" customHeight="false" outlineLevel="0" collapsed="false">
      <c r="A15" s="31" t="n">
        <v>14</v>
      </c>
      <c r="B15" s="31" t="s">
        <v>119</v>
      </c>
      <c r="C15" s="31" t="s">
        <v>115</v>
      </c>
      <c r="D15" s="31" t="s">
        <v>120</v>
      </c>
      <c r="E15" s="32" t="s">
        <v>99</v>
      </c>
      <c r="F15" s="31" t="s">
        <v>117</v>
      </c>
      <c r="G15" s="31" t="s">
        <v>121</v>
      </c>
      <c r="H15" s="31" t="s">
        <v>75</v>
      </c>
      <c r="I15" s="31"/>
      <c r="J15" s="31"/>
      <c r="K15" s="33"/>
      <c r="L15" s="31"/>
    </row>
    <row r="16" customFormat="false" ht="22.35" hidden="false" customHeight="false" outlineLevel="0" collapsed="false">
      <c r="A16" s="28" t="n">
        <v>15</v>
      </c>
      <c r="B16" s="28" t="s">
        <v>122</v>
      </c>
      <c r="C16" s="28" t="s">
        <v>123</v>
      </c>
      <c r="D16" s="28" t="s">
        <v>124</v>
      </c>
      <c r="E16" s="29" t="s">
        <v>99</v>
      </c>
      <c r="F16" s="28" t="s">
        <v>117</v>
      </c>
      <c r="G16" s="28" t="s">
        <v>125</v>
      </c>
      <c r="H16" s="28" t="s">
        <v>75</v>
      </c>
      <c r="I16" s="28"/>
      <c r="J16" s="28"/>
      <c r="K16" s="30"/>
      <c r="L16" s="28"/>
    </row>
    <row r="17" customFormat="false" ht="32.8" hidden="false" customHeight="false" outlineLevel="0" collapsed="false">
      <c r="A17" s="31" t="n">
        <v>16</v>
      </c>
      <c r="B17" s="31" t="s">
        <v>126</v>
      </c>
      <c r="C17" s="31" t="s">
        <v>117</v>
      </c>
      <c r="D17" s="31" t="s">
        <v>127</v>
      </c>
      <c r="E17" s="32" t="s">
        <v>72</v>
      </c>
      <c r="F17" s="31" t="s">
        <v>117</v>
      </c>
      <c r="G17" s="31" t="s">
        <v>128</v>
      </c>
      <c r="H17" s="31" t="s">
        <v>75</v>
      </c>
      <c r="I17" s="31"/>
      <c r="J17" s="31"/>
      <c r="K17" s="33"/>
      <c r="L17" s="31"/>
    </row>
    <row r="18" customFormat="false" ht="43.25" hidden="false" customHeight="false" outlineLevel="0" collapsed="false">
      <c r="A18" s="28" t="n">
        <v>17</v>
      </c>
      <c r="B18" s="28" t="s">
        <v>129</v>
      </c>
      <c r="C18" s="28" t="s">
        <v>117</v>
      </c>
      <c r="D18" s="28" t="s">
        <v>130</v>
      </c>
      <c r="E18" s="29" t="s">
        <v>72</v>
      </c>
      <c r="F18" s="28" t="s">
        <v>117</v>
      </c>
      <c r="G18" s="28" t="s">
        <v>131</v>
      </c>
      <c r="H18" s="28" t="s">
        <v>75</v>
      </c>
      <c r="I18" s="28"/>
      <c r="J18" s="28"/>
      <c r="K18" s="30"/>
      <c r="L18" s="28"/>
    </row>
    <row r="19" customFormat="false" ht="32.8" hidden="false" customHeight="false" outlineLevel="0" collapsed="false">
      <c r="A19" s="31" t="n">
        <v>18</v>
      </c>
      <c r="B19" s="31" t="s">
        <v>132</v>
      </c>
      <c r="C19" s="31" t="s">
        <v>117</v>
      </c>
      <c r="D19" s="31" t="s">
        <v>133</v>
      </c>
      <c r="E19" s="32" t="s">
        <v>72</v>
      </c>
      <c r="F19" s="31" t="s">
        <v>117</v>
      </c>
      <c r="G19" s="31" t="s">
        <v>134</v>
      </c>
      <c r="H19" s="31" t="s">
        <v>75</v>
      </c>
      <c r="I19" s="31"/>
      <c r="J19" s="31"/>
      <c r="K19" s="33"/>
      <c r="L19" s="31"/>
    </row>
    <row r="20" customFormat="false" ht="32.8" hidden="false" customHeight="false" outlineLevel="0" collapsed="false">
      <c r="A20" s="28" t="n">
        <v>19</v>
      </c>
      <c r="B20" s="28" t="s">
        <v>135</v>
      </c>
      <c r="C20" s="28" t="s">
        <v>117</v>
      </c>
      <c r="D20" s="28" t="s">
        <v>136</v>
      </c>
      <c r="E20" s="29" t="s">
        <v>72</v>
      </c>
      <c r="F20" s="28" t="s">
        <v>117</v>
      </c>
      <c r="G20" s="28" t="s">
        <v>137</v>
      </c>
      <c r="H20" s="28" t="s">
        <v>75</v>
      </c>
      <c r="I20" s="28"/>
      <c r="J20" s="28"/>
      <c r="K20" s="30"/>
      <c r="L20" s="28"/>
    </row>
    <row r="21" customFormat="false" ht="32.8" hidden="false" customHeight="false" outlineLevel="0" collapsed="false">
      <c r="A21" s="31" t="n">
        <v>20</v>
      </c>
      <c r="B21" s="31" t="s">
        <v>138</v>
      </c>
      <c r="C21" s="31" t="s">
        <v>117</v>
      </c>
      <c r="D21" s="31" t="s">
        <v>139</v>
      </c>
      <c r="E21" s="32" t="s">
        <v>72</v>
      </c>
      <c r="F21" s="31" t="s">
        <v>117</v>
      </c>
      <c r="G21" s="31" t="s">
        <v>140</v>
      </c>
      <c r="H21" s="31" t="s">
        <v>75</v>
      </c>
      <c r="I21" s="31"/>
      <c r="J21" s="31"/>
      <c r="K21" s="33"/>
      <c r="L21" s="31"/>
    </row>
    <row r="22" customFormat="false" ht="53.7" hidden="false" customHeight="false" outlineLevel="0" collapsed="false">
      <c r="A22" s="28" t="n">
        <v>21</v>
      </c>
      <c r="B22" s="28" t="s">
        <v>141</v>
      </c>
      <c r="C22" s="28" t="s">
        <v>117</v>
      </c>
      <c r="D22" s="28" t="s">
        <v>142</v>
      </c>
      <c r="E22" s="29" t="s">
        <v>72</v>
      </c>
      <c r="F22" s="28" t="s">
        <v>117</v>
      </c>
      <c r="G22" s="28" t="s">
        <v>143</v>
      </c>
      <c r="H22" s="28" t="s">
        <v>75</v>
      </c>
      <c r="I22" s="28"/>
      <c r="J22" s="28"/>
      <c r="K22" s="30"/>
      <c r="L22" s="28"/>
    </row>
    <row r="23" customFormat="false" ht="22.35" hidden="false" customHeight="false" outlineLevel="0" collapsed="false">
      <c r="A23" s="31" t="n">
        <v>22</v>
      </c>
      <c r="B23" s="31" t="s">
        <v>144</v>
      </c>
      <c r="C23" s="31" t="s">
        <v>117</v>
      </c>
      <c r="D23" s="31" t="s">
        <v>145</v>
      </c>
      <c r="E23" s="32" t="s">
        <v>72</v>
      </c>
      <c r="F23" s="31" t="s">
        <v>117</v>
      </c>
      <c r="G23" s="31" t="s">
        <v>146</v>
      </c>
      <c r="H23" s="31" t="s">
        <v>75</v>
      </c>
      <c r="I23" s="31"/>
      <c r="J23" s="31"/>
      <c r="K23" s="33"/>
      <c r="L23" s="31"/>
    </row>
    <row r="24" customFormat="false" ht="32.8" hidden="false" customHeight="false" outlineLevel="0" collapsed="false">
      <c r="A24" s="28" t="n">
        <v>23</v>
      </c>
      <c r="B24" s="28" t="s">
        <v>147</v>
      </c>
      <c r="C24" s="28" t="s">
        <v>117</v>
      </c>
      <c r="D24" s="28" t="s">
        <v>148</v>
      </c>
      <c r="E24" s="29" t="s">
        <v>72</v>
      </c>
      <c r="F24" s="28" t="s">
        <v>117</v>
      </c>
      <c r="G24" s="28" t="s">
        <v>149</v>
      </c>
      <c r="H24" s="28" t="s">
        <v>75</v>
      </c>
      <c r="I24" s="28"/>
      <c r="J24" s="28"/>
      <c r="K24" s="30"/>
      <c r="L24" s="28"/>
    </row>
    <row r="25" customFormat="false" ht="32.8" hidden="false" customHeight="false" outlineLevel="0" collapsed="false">
      <c r="A25" s="31" t="n">
        <v>24</v>
      </c>
      <c r="B25" s="31" t="s">
        <v>150</v>
      </c>
      <c r="C25" s="31" t="s">
        <v>117</v>
      </c>
      <c r="D25" s="31" t="s">
        <v>151</v>
      </c>
      <c r="E25" s="32" t="s">
        <v>72</v>
      </c>
      <c r="F25" s="31" t="s">
        <v>117</v>
      </c>
      <c r="G25" s="31" t="s">
        <v>152</v>
      </c>
      <c r="H25" s="31" t="s">
        <v>75</v>
      </c>
      <c r="I25" s="31"/>
      <c r="J25" s="31"/>
      <c r="K25" s="33"/>
      <c r="L25" s="31"/>
    </row>
    <row r="26" customFormat="false" ht="43.25" hidden="false" customHeight="false" outlineLevel="0" collapsed="false">
      <c r="A26" s="28" t="n">
        <v>25</v>
      </c>
      <c r="B26" s="28" t="s">
        <v>153</v>
      </c>
      <c r="C26" s="28" t="s">
        <v>117</v>
      </c>
      <c r="D26" s="28" t="s">
        <v>154</v>
      </c>
      <c r="E26" s="29" t="s">
        <v>72</v>
      </c>
      <c r="F26" s="28" t="s">
        <v>117</v>
      </c>
      <c r="G26" s="28" t="s">
        <v>155</v>
      </c>
      <c r="H26" s="28" t="s">
        <v>75</v>
      </c>
      <c r="I26" s="28"/>
      <c r="J26" s="28"/>
      <c r="K26" s="30"/>
      <c r="L26" s="28"/>
    </row>
    <row r="27" customFormat="false" ht="32.8" hidden="false" customHeight="false" outlineLevel="0" collapsed="false">
      <c r="A27" s="31" t="n">
        <v>26</v>
      </c>
      <c r="B27" s="31" t="s">
        <v>156</v>
      </c>
      <c r="C27" s="31" t="s">
        <v>157</v>
      </c>
      <c r="D27" s="31" t="s">
        <v>158</v>
      </c>
      <c r="E27" s="32" t="s">
        <v>99</v>
      </c>
      <c r="F27" s="31" t="s">
        <v>159</v>
      </c>
      <c r="G27" s="31" t="s">
        <v>160</v>
      </c>
      <c r="H27" s="31" t="s">
        <v>75</v>
      </c>
      <c r="I27" s="31"/>
      <c r="J27" s="31"/>
      <c r="K27" s="33"/>
      <c r="L27" s="31"/>
    </row>
    <row r="28" customFormat="false" ht="32.8" hidden="false" customHeight="false" outlineLevel="0" collapsed="false">
      <c r="A28" s="28" t="n">
        <v>27</v>
      </c>
      <c r="B28" s="28" t="s">
        <v>161</v>
      </c>
      <c r="C28" s="28" t="s">
        <v>157</v>
      </c>
      <c r="D28" s="28" t="s">
        <v>162</v>
      </c>
      <c r="E28" s="29" t="s">
        <v>99</v>
      </c>
      <c r="F28" s="28" t="s">
        <v>163</v>
      </c>
      <c r="G28" s="28" t="s">
        <v>164</v>
      </c>
      <c r="H28" s="28" t="s">
        <v>75</v>
      </c>
      <c r="I28" s="28"/>
      <c r="J28" s="28"/>
      <c r="K28" s="30"/>
      <c r="L28" s="28"/>
    </row>
    <row r="29" customFormat="false" ht="22.35" hidden="false" customHeight="false" outlineLevel="0" collapsed="false">
      <c r="A29" s="31" t="n">
        <v>28</v>
      </c>
      <c r="B29" s="31" t="s">
        <v>165</v>
      </c>
      <c r="C29" s="31" t="s">
        <v>157</v>
      </c>
      <c r="D29" s="31" t="s">
        <v>166</v>
      </c>
      <c r="E29" s="32" t="s">
        <v>99</v>
      </c>
      <c r="F29" s="31" t="s">
        <v>163</v>
      </c>
      <c r="G29" s="31" t="s">
        <v>167</v>
      </c>
      <c r="H29" s="31" t="s">
        <v>75</v>
      </c>
      <c r="I29" s="31"/>
      <c r="J29" s="31"/>
      <c r="K29" s="33"/>
      <c r="L29" s="31"/>
    </row>
    <row r="30" customFormat="false" ht="22.35" hidden="false" customHeight="false" outlineLevel="0" collapsed="false">
      <c r="A30" s="28" t="n">
        <v>29</v>
      </c>
      <c r="B30" s="28" t="s">
        <v>168</v>
      </c>
      <c r="C30" s="28" t="s">
        <v>157</v>
      </c>
      <c r="D30" s="28" t="s">
        <v>169</v>
      </c>
      <c r="E30" s="29" t="s">
        <v>99</v>
      </c>
      <c r="F30" s="28" t="s">
        <v>163</v>
      </c>
      <c r="G30" s="28" t="s">
        <v>170</v>
      </c>
      <c r="H30" s="28" t="s">
        <v>75</v>
      </c>
      <c r="I30" s="28"/>
      <c r="J30" s="28"/>
      <c r="K30" s="30"/>
      <c r="L30" s="28"/>
    </row>
    <row r="31" customFormat="false" ht="22.35" hidden="false" customHeight="false" outlineLevel="0" collapsed="false">
      <c r="A31" s="31" t="n">
        <v>30</v>
      </c>
      <c r="B31" s="31" t="s">
        <v>171</v>
      </c>
      <c r="C31" s="31" t="s">
        <v>157</v>
      </c>
      <c r="D31" s="31" t="s">
        <v>172</v>
      </c>
      <c r="E31" s="32" t="s">
        <v>99</v>
      </c>
      <c r="F31" s="31" t="s">
        <v>163</v>
      </c>
      <c r="G31" s="31" t="s">
        <v>173</v>
      </c>
      <c r="H31" s="31" t="s">
        <v>75</v>
      </c>
      <c r="I31" s="31"/>
      <c r="J31" s="31"/>
      <c r="K31" s="33"/>
      <c r="L31" s="31"/>
    </row>
    <row r="32" customFormat="false" ht="22.35" hidden="false" customHeight="false" outlineLevel="0" collapsed="false">
      <c r="A32" s="28" t="n">
        <v>31</v>
      </c>
      <c r="B32" s="28" t="s">
        <v>174</v>
      </c>
      <c r="C32" s="28" t="s">
        <v>157</v>
      </c>
      <c r="D32" s="28" t="s">
        <v>175</v>
      </c>
      <c r="E32" s="29" t="s">
        <v>99</v>
      </c>
      <c r="F32" s="28" t="s">
        <v>163</v>
      </c>
      <c r="G32" s="28" t="s">
        <v>176</v>
      </c>
      <c r="H32" s="28" t="s">
        <v>75</v>
      </c>
      <c r="I32" s="28"/>
      <c r="J32" s="28"/>
      <c r="K32" s="30"/>
      <c r="L32" s="28"/>
    </row>
    <row r="33" customFormat="false" ht="22.35" hidden="false" customHeight="false" outlineLevel="0" collapsed="false">
      <c r="A33" s="31" t="n">
        <v>32</v>
      </c>
      <c r="B33" s="31" t="s">
        <v>177</v>
      </c>
      <c r="C33" s="31" t="s">
        <v>157</v>
      </c>
      <c r="D33" s="31" t="s">
        <v>178</v>
      </c>
      <c r="E33" s="32" t="s">
        <v>99</v>
      </c>
      <c r="F33" s="31" t="s">
        <v>163</v>
      </c>
      <c r="G33" s="31" t="s">
        <v>179</v>
      </c>
      <c r="H33" s="31" t="s">
        <v>75</v>
      </c>
      <c r="I33" s="31"/>
      <c r="J33" s="31"/>
      <c r="K33" s="33"/>
      <c r="L33" s="31"/>
    </row>
    <row r="34" customFormat="false" ht="32.8" hidden="false" customHeight="false" outlineLevel="0" collapsed="false">
      <c r="A34" s="28" t="n">
        <v>33</v>
      </c>
      <c r="B34" s="28" t="s">
        <v>180</v>
      </c>
      <c r="C34" s="28" t="s">
        <v>157</v>
      </c>
      <c r="D34" s="28" t="s">
        <v>181</v>
      </c>
      <c r="E34" s="29" t="s">
        <v>99</v>
      </c>
      <c r="F34" s="28" t="s">
        <v>163</v>
      </c>
      <c r="G34" s="28" t="s">
        <v>182</v>
      </c>
      <c r="H34" s="28" t="s">
        <v>75</v>
      </c>
      <c r="I34" s="28"/>
      <c r="J34" s="28"/>
      <c r="K34" s="30"/>
      <c r="L34" s="28"/>
    </row>
    <row r="35" customFormat="false" ht="32.8" hidden="false" customHeight="false" outlineLevel="0" collapsed="false">
      <c r="A35" s="31" t="n">
        <v>34</v>
      </c>
      <c r="B35" s="31" t="s">
        <v>183</v>
      </c>
      <c r="C35" s="31" t="s">
        <v>184</v>
      </c>
      <c r="D35" s="31" t="s">
        <v>185</v>
      </c>
      <c r="E35" s="32" t="s">
        <v>99</v>
      </c>
      <c r="F35" s="31" t="s">
        <v>73</v>
      </c>
      <c r="G35" s="31" t="s">
        <v>186</v>
      </c>
      <c r="H35" s="31" t="s">
        <v>75</v>
      </c>
      <c r="I35" s="31"/>
      <c r="J35" s="31"/>
      <c r="K35" s="33"/>
      <c r="L35" s="31"/>
    </row>
    <row r="36" customFormat="false" ht="32.8" hidden="false" customHeight="false" outlineLevel="0" collapsed="false">
      <c r="A36" s="28" t="n">
        <v>35</v>
      </c>
      <c r="B36" s="28" t="s">
        <v>187</v>
      </c>
      <c r="C36" s="28" t="s">
        <v>184</v>
      </c>
      <c r="D36" s="28" t="s">
        <v>188</v>
      </c>
      <c r="E36" s="29" t="s">
        <v>99</v>
      </c>
      <c r="F36" s="28" t="s">
        <v>189</v>
      </c>
      <c r="G36" s="28" t="s">
        <v>190</v>
      </c>
      <c r="H36" s="28" t="s">
        <v>75</v>
      </c>
      <c r="I36" s="28"/>
      <c r="J36" s="28"/>
      <c r="K36" s="30"/>
      <c r="L36" s="28"/>
    </row>
    <row r="37" customFormat="false" ht="22.35" hidden="false" customHeight="false" outlineLevel="0" collapsed="false">
      <c r="A37" s="31" t="n">
        <v>36</v>
      </c>
      <c r="B37" s="31" t="s">
        <v>191</v>
      </c>
      <c r="C37" s="31" t="s">
        <v>157</v>
      </c>
      <c r="D37" s="31" t="s">
        <v>192</v>
      </c>
      <c r="E37" s="32" t="s">
        <v>99</v>
      </c>
      <c r="F37" s="31" t="s">
        <v>193</v>
      </c>
      <c r="G37" s="31" t="s">
        <v>194</v>
      </c>
      <c r="H37" s="31" t="s">
        <v>75</v>
      </c>
      <c r="I37" s="31"/>
      <c r="J37" s="31"/>
      <c r="K37" s="33"/>
      <c r="L37" s="31"/>
    </row>
    <row r="38" customFormat="false" ht="32.8" hidden="false" customHeight="false" outlineLevel="0" collapsed="false">
      <c r="A38" s="28" t="n">
        <v>37</v>
      </c>
      <c r="B38" s="28" t="s">
        <v>195</v>
      </c>
      <c r="C38" s="28" t="s">
        <v>157</v>
      </c>
      <c r="D38" s="28" t="s">
        <v>196</v>
      </c>
      <c r="E38" s="29" t="s">
        <v>99</v>
      </c>
      <c r="F38" s="28" t="s">
        <v>193</v>
      </c>
      <c r="G38" s="28" t="s">
        <v>197</v>
      </c>
      <c r="H38" s="28" t="s">
        <v>75</v>
      </c>
      <c r="I38" s="28"/>
      <c r="J38" s="28"/>
      <c r="K38" s="30"/>
      <c r="L38" s="28"/>
    </row>
    <row r="39" customFormat="false" ht="22.35" hidden="false" customHeight="false" outlineLevel="0" collapsed="false">
      <c r="A39" s="31" t="n">
        <v>38</v>
      </c>
      <c r="B39" s="31" t="s">
        <v>198</v>
      </c>
      <c r="C39" s="31" t="s">
        <v>157</v>
      </c>
      <c r="D39" s="31" t="s">
        <v>199</v>
      </c>
      <c r="E39" s="32" t="s">
        <v>99</v>
      </c>
      <c r="F39" s="31" t="s">
        <v>193</v>
      </c>
      <c r="G39" s="31" t="s">
        <v>200</v>
      </c>
      <c r="H39" s="31" t="s">
        <v>75</v>
      </c>
      <c r="I39" s="31"/>
      <c r="J39" s="31"/>
      <c r="K39" s="33"/>
      <c r="L39" s="31"/>
    </row>
    <row r="40" customFormat="false" ht="22.35" hidden="false" customHeight="false" outlineLevel="0" collapsed="false">
      <c r="A40" s="28" t="n">
        <v>39</v>
      </c>
      <c r="B40" s="28" t="s">
        <v>201</v>
      </c>
      <c r="C40" s="28" t="s">
        <v>157</v>
      </c>
      <c r="D40" s="28" t="s">
        <v>202</v>
      </c>
      <c r="E40" s="29" t="s">
        <v>99</v>
      </c>
      <c r="F40" s="28" t="s">
        <v>193</v>
      </c>
      <c r="G40" s="28" t="s">
        <v>203</v>
      </c>
      <c r="H40" s="28" t="s">
        <v>75</v>
      </c>
      <c r="I40" s="28"/>
      <c r="J40" s="28"/>
      <c r="K40" s="30"/>
      <c r="L40" s="28"/>
    </row>
    <row r="41" customFormat="false" ht="32.8" hidden="false" customHeight="false" outlineLevel="0" collapsed="false">
      <c r="A41" s="31" t="n">
        <v>40</v>
      </c>
      <c r="B41" s="31" t="s">
        <v>204</v>
      </c>
      <c r="C41" s="31" t="s">
        <v>157</v>
      </c>
      <c r="D41" s="31" t="s">
        <v>205</v>
      </c>
      <c r="E41" s="32" t="s">
        <v>99</v>
      </c>
      <c r="F41" s="31" t="s">
        <v>193</v>
      </c>
      <c r="G41" s="31" t="s">
        <v>206</v>
      </c>
      <c r="H41" s="31" t="s">
        <v>75</v>
      </c>
      <c r="I41" s="31"/>
      <c r="J41" s="31"/>
      <c r="K41" s="33"/>
      <c r="L41" s="31"/>
    </row>
    <row r="42" customFormat="false" ht="32.8" hidden="false" customHeight="false" outlineLevel="0" collapsed="false">
      <c r="A42" s="28" t="n">
        <v>41</v>
      </c>
      <c r="B42" s="28" t="s">
        <v>207</v>
      </c>
      <c r="C42" s="28" t="s">
        <v>208</v>
      </c>
      <c r="D42" s="28" t="s">
        <v>209</v>
      </c>
      <c r="E42" s="29" t="s">
        <v>99</v>
      </c>
      <c r="F42" s="28" t="s">
        <v>210</v>
      </c>
      <c r="G42" s="28" t="s">
        <v>211</v>
      </c>
      <c r="H42" s="28" t="s">
        <v>75</v>
      </c>
      <c r="I42" s="28"/>
      <c r="J42" s="28"/>
      <c r="K42" s="30"/>
      <c r="L42" s="28"/>
    </row>
    <row r="43" customFormat="false" ht="32.8" hidden="false" customHeight="false" outlineLevel="0" collapsed="false">
      <c r="A43" s="31" t="n">
        <v>42</v>
      </c>
      <c r="B43" s="31" t="s">
        <v>212</v>
      </c>
      <c r="C43" s="31" t="s">
        <v>208</v>
      </c>
      <c r="D43" s="31" t="s">
        <v>213</v>
      </c>
      <c r="E43" s="32" t="s">
        <v>99</v>
      </c>
      <c r="F43" s="31" t="s">
        <v>210</v>
      </c>
      <c r="G43" s="31" t="s">
        <v>214</v>
      </c>
      <c r="H43" s="31" t="s">
        <v>75</v>
      </c>
      <c r="I43" s="31"/>
      <c r="J43" s="31"/>
      <c r="K43" s="33"/>
      <c r="L43" s="31"/>
    </row>
    <row r="44" customFormat="false" ht="32.8" hidden="false" customHeight="false" outlineLevel="0" collapsed="false">
      <c r="A44" s="28" t="n">
        <v>43</v>
      </c>
      <c r="B44" s="28" t="s">
        <v>215</v>
      </c>
      <c r="C44" s="28" t="s">
        <v>208</v>
      </c>
      <c r="D44" s="28" t="s">
        <v>216</v>
      </c>
      <c r="E44" s="29" t="s">
        <v>99</v>
      </c>
      <c r="F44" s="28" t="s">
        <v>210</v>
      </c>
      <c r="G44" s="28" t="s">
        <v>217</v>
      </c>
      <c r="H44" s="28" t="s">
        <v>75</v>
      </c>
      <c r="I44" s="28"/>
      <c r="J44" s="28"/>
      <c r="K44" s="30"/>
      <c r="L44" s="28"/>
    </row>
    <row r="45" customFormat="false" ht="32.8" hidden="false" customHeight="false" outlineLevel="0" collapsed="false">
      <c r="A45" s="31" t="n">
        <v>44</v>
      </c>
      <c r="B45" s="31" t="s">
        <v>218</v>
      </c>
      <c r="C45" s="31" t="s">
        <v>208</v>
      </c>
      <c r="D45" s="31" t="s">
        <v>219</v>
      </c>
      <c r="E45" s="32" t="s">
        <v>99</v>
      </c>
      <c r="F45" s="31" t="s">
        <v>210</v>
      </c>
      <c r="G45" s="31" t="s">
        <v>220</v>
      </c>
      <c r="H45" s="31" t="s">
        <v>75</v>
      </c>
      <c r="I45" s="31"/>
      <c r="J45" s="31"/>
      <c r="K45" s="33"/>
      <c r="L45" s="31"/>
    </row>
    <row r="46" customFormat="false" ht="32.8" hidden="false" customHeight="false" outlineLevel="0" collapsed="false">
      <c r="A46" s="28" t="n">
        <v>45</v>
      </c>
      <c r="B46" s="28" t="s">
        <v>221</v>
      </c>
      <c r="C46" s="28" t="s">
        <v>208</v>
      </c>
      <c r="D46" s="28" t="s">
        <v>222</v>
      </c>
      <c r="E46" s="29" t="s">
        <v>99</v>
      </c>
      <c r="F46" s="28" t="s">
        <v>210</v>
      </c>
      <c r="G46" s="28" t="s">
        <v>223</v>
      </c>
      <c r="H46" s="28" t="s">
        <v>75</v>
      </c>
      <c r="I46" s="28"/>
      <c r="J46" s="28"/>
      <c r="K46" s="30"/>
      <c r="L46" s="28"/>
    </row>
    <row r="47" customFormat="false" ht="32.8" hidden="false" customHeight="false" outlineLevel="0" collapsed="false">
      <c r="A47" s="31" t="n">
        <v>46</v>
      </c>
      <c r="B47" s="31" t="s">
        <v>224</v>
      </c>
      <c r="C47" s="31" t="s">
        <v>208</v>
      </c>
      <c r="D47" s="31" t="s">
        <v>225</v>
      </c>
      <c r="E47" s="32" t="s">
        <v>99</v>
      </c>
      <c r="F47" s="31" t="s">
        <v>210</v>
      </c>
      <c r="G47" s="31" t="s">
        <v>226</v>
      </c>
      <c r="H47" s="31" t="s">
        <v>75</v>
      </c>
      <c r="I47" s="31"/>
      <c r="J47" s="31"/>
      <c r="K47" s="33"/>
      <c r="L47" s="31"/>
    </row>
    <row r="48" customFormat="false" ht="32.8" hidden="false" customHeight="false" outlineLevel="0" collapsed="false">
      <c r="A48" s="28" t="n">
        <v>47</v>
      </c>
      <c r="B48" s="28" t="s">
        <v>227</v>
      </c>
      <c r="C48" s="28" t="s">
        <v>208</v>
      </c>
      <c r="D48" s="28" t="s">
        <v>228</v>
      </c>
      <c r="E48" s="29" t="s">
        <v>99</v>
      </c>
      <c r="F48" s="28" t="s">
        <v>210</v>
      </c>
      <c r="G48" s="28" t="s">
        <v>229</v>
      </c>
      <c r="H48" s="28" t="s">
        <v>75</v>
      </c>
      <c r="I48" s="28"/>
      <c r="J48" s="28"/>
      <c r="K48" s="30"/>
      <c r="L48" s="28"/>
    </row>
    <row r="49" customFormat="false" ht="32.8" hidden="false" customHeight="false" outlineLevel="0" collapsed="false">
      <c r="A49" s="31" t="n">
        <v>48</v>
      </c>
      <c r="B49" s="31" t="s">
        <v>230</v>
      </c>
      <c r="C49" s="31" t="s">
        <v>208</v>
      </c>
      <c r="D49" s="31" t="s">
        <v>231</v>
      </c>
      <c r="E49" s="32" t="s">
        <v>99</v>
      </c>
      <c r="F49" s="31" t="s">
        <v>210</v>
      </c>
      <c r="G49" s="31" t="s">
        <v>232</v>
      </c>
      <c r="H49" s="31" t="s">
        <v>75</v>
      </c>
      <c r="I49" s="31"/>
      <c r="J49" s="31"/>
      <c r="K49" s="33"/>
      <c r="L49" s="31"/>
    </row>
    <row r="50" customFormat="false" ht="32.8" hidden="false" customHeight="false" outlineLevel="0" collapsed="false">
      <c r="A50" s="28" t="n">
        <v>49</v>
      </c>
      <c r="B50" s="28" t="s">
        <v>233</v>
      </c>
      <c r="C50" s="28" t="s">
        <v>234</v>
      </c>
      <c r="D50" s="28" t="s">
        <v>235</v>
      </c>
      <c r="E50" s="34" t="s">
        <v>82</v>
      </c>
      <c r="F50" s="28" t="s">
        <v>73</v>
      </c>
      <c r="G50" s="28" t="s">
        <v>236</v>
      </c>
      <c r="H50" s="28" t="s">
        <v>75</v>
      </c>
      <c r="I50" s="28"/>
      <c r="J50" s="28"/>
      <c r="K50" s="30"/>
      <c r="L50" s="28"/>
    </row>
    <row r="51" customFormat="false" ht="32.8" hidden="false" customHeight="false" outlineLevel="0" collapsed="false">
      <c r="A51" s="31" t="n">
        <v>50</v>
      </c>
      <c r="B51" s="31" t="s">
        <v>237</v>
      </c>
      <c r="C51" s="31" t="s">
        <v>234</v>
      </c>
      <c r="D51" s="31" t="s">
        <v>238</v>
      </c>
      <c r="E51" s="35" t="s">
        <v>82</v>
      </c>
      <c r="F51" s="31" t="s">
        <v>73</v>
      </c>
      <c r="G51" s="31" t="s">
        <v>239</v>
      </c>
      <c r="H51" s="31" t="s">
        <v>75</v>
      </c>
      <c r="I51" s="31"/>
      <c r="J51" s="31"/>
      <c r="K51" s="33"/>
      <c r="L51" s="31"/>
    </row>
    <row r="52" customFormat="false" ht="32.8" hidden="false" customHeight="false" outlineLevel="0" collapsed="false">
      <c r="A52" s="28" t="n">
        <v>51</v>
      </c>
      <c r="B52" s="28" t="s">
        <v>240</v>
      </c>
      <c r="C52" s="28" t="s">
        <v>234</v>
      </c>
      <c r="D52" s="28" t="s">
        <v>241</v>
      </c>
      <c r="E52" s="34" t="s">
        <v>82</v>
      </c>
      <c r="F52" s="28" t="s">
        <v>73</v>
      </c>
      <c r="G52" s="28" t="s">
        <v>242</v>
      </c>
      <c r="H52" s="28" t="s">
        <v>75</v>
      </c>
      <c r="I52" s="28"/>
      <c r="J52" s="28"/>
      <c r="K52" s="30"/>
      <c r="L52" s="28"/>
    </row>
    <row r="53" customFormat="false" ht="53.7" hidden="false" customHeight="false" outlineLevel="0" collapsed="false">
      <c r="A53" s="31" t="n">
        <v>52</v>
      </c>
      <c r="B53" s="31" t="s">
        <v>243</v>
      </c>
      <c r="C53" s="31" t="s">
        <v>234</v>
      </c>
      <c r="D53" s="31" t="s">
        <v>244</v>
      </c>
      <c r="E53" s="35" t="s">
        <v>82</v>
      </c>
      <c r="F53" s="31" t="s">
        <v>73</v>
      </c>
      <c r="G53" s="31" t="s">
        <v>245</v>
      </c>
      <c r="H53" s="31" t="s">
        <v>75</v>
      </c>
      <c r="I53" s="31"/>
      <c r="J53" s="31"/>
      <c r="K53" s="33"/>
      <c r="L53" s="31"/>
    </row>
    <row r="54" customFormat="false" ht="32.8" hidden="false" customHeight="false" outlineLevel="0" collapsed="false">
      <c r="A54" s="28" t="n">
        <v>53</v>
      </c>
      <c r="B54" s="28" t="s">
        <v>246</v>
      </c>
      <c r="C54" s="28" t="s">
        <v>247</v>
      </c>
      <c r="D54" s="28" t="s">
        <v>248</v>
      </c>
      <c r="E54" s="29" t="s">
        <v>99</v>
      </c>
      <c r="F54" s="28" t="s">
        <v>73</v>
      </c>
      <c r="G54" s="28" t="s">
        <v>249</v>
      </c>
      <c r="H54" s="28" t="s">
        <v>75</v>
      </c>
      <c r="I54" s="28"/>
      <c r="J54" s="28"/>
      <c r="K54" s="30"/>
      <c r="L54" s="28"/>
    </row>
    <row r="55" customFormat="false" ht="43.25" hidden="false" customHeight="false" outlineLevel="0" collapsed="false">
      <c r="A55" s="31" t="n">
        <v>54</v>
      </c>
      <c r="B55" s="31" t="s">
        <v>250</v>
      </c>
      <c r="C55" s="31" t="s">
        <v>251</v>
      </c>
      <c r="D55" s="31" t="s">
        <v>252</v>
      </c>
      <c r="E55" s="32" t="s">
        <v>99</v>
      </c>
      <c r="F55" s="31" t="s">
        <v>73</v>
      </c>
      <c r="G55" s="31" t="s">
        <v>253</v>
      </c>
      <c r="H55" s="31" t="s">
        <v>75</v>
      </c>
      <c r="I55" s="31"/>
      <c r="J55" s="31"/>
      <c r="K55" s="33"/>
      <c r="L55" s="31"/>
    </row>
    <row r="56" customFormat="false" ht="32.8" hidden="false" customHeight="false" outlineLevel="0" collapsed="false">
      <c r="A56" s="28" t="n">
        <v>55</v>
      </c>
      <c r="B56" s="28" t="s">
        <v>254</v>
      </c>
      <c r="C56" s="28" t="s">
        <v>251</v>
      </c>
      <c r="D56" s="28" t="s">
        <v>255</v>
      </c>
      <c r="E56" s="29" t="s">
        <v>99</v>
      </c>
      <c r="F56" s="28" t="s">
        <v>73</v>
      </c>
      <c r="G56" s="28" t="s">
        <v>256</v>
      </c>
      <c r="H56" s="28" t="s">
        <v>75</v>
      </c>
      <c r="I56" s="28"/>
      <c r="J56" s="28"/>
      <c r="K56" s="30"/>
      <c r="L56" s="28"/>
    </row>
    <row r="57" customFormat="false" ht="32.8" hidden="false" customHeight="false" outlineLevel="0" collapsed="false">
      <c r="A57" s="31" t="n">
        <v>56</v>
      </c>
      <c r="B57" s="31" t="s">
        <v>257</v>
      </c>
      <c r="C57" s="31" t="s">
        <v>251</v>
      </c>
      <c r="D57" s="31" t="s">
        <v>258</v>
      </c>
      <c r="E57" s="32" t="s">
        <v>99</v>
      </c>
      <c r="F57" s="31" t="s">
        <v>73</v>
      </c>
      <c r="G57" s="31" t="s">
        <v>259</v>
      </c>
      <c r="H57" s="31" t="s">
        <v>75</v>
      </c>
      <c r="I57" s="31"/>
      <c r="J57" s="31"/>
      <c r="K57" s="33"/>
      <c r="L57" s="31"/>
    </row>
    <row r="58" customFormat="false" ht="32.8" hidden="false" customHeight="false" outlineLevel="0" collapsed="false">
      <c r="A58" s="28" t="n">
        <v>57</v>
      </c>
      <c r="B58" s="28" t="s">
        <v>260</v>
      </c>
      <c r="C58" s="28" t="s">
        <v>251</v>
      </c>
      <c r="D58" s="28" t="s">
        <v>261</v>
      </c>
      <c r="E58" s="34" t="s">
        <v>82</v>
      </c>
      <c r="F58" s="28" t="s">
        <v>73</v>
      </c>
      <c r="G58" s="28" t="s">
        <v>262</v>
      </c>
      <c r="H58" s="28" t="s">
        <v>75</v>
      </c>
      <c r="I58" s="28"/>
      <c r="J58" s="28"/>
      <c r="K58" s="30"/>
      <c r="L58" s="28"/>
    </row>
    <row r="59" customFormat="false" ht="32.8" hidden="false" customHeight="false" outlineLevel="0" collapsed="false">
      <c r="A59" s="31" t="n">
        <v>58</v>
      </c>
      <c r="B59" s="31" t="s">
        <v>263</v>
      </c>
      <c r="C59" s="31" t="s">
        <v>251</v>
      </c>
      <c r="D59" s="31" t="s">
        <v>264</v>
      </c>
      <c r="E59" s="32" t="s">
        <v>99</v>
      </c>
      <c r="F59" s="31" t="s">
        <v>73</v>
      </c>
      <c r="G59" s="31" t="s">
        <v>265</v>
      </c>
      <c r="H59" s="31" t="s">
        <v>75</v>
      </c>
      <c r="I59" s="31"/>
      <c r="J59" s="31"/>
      <c r="K59" s="33"/>
      <c r="L59" s="31"/>
    </row>
    <row r="60" customFormat="false" ht="43.25" hidden="false" customHeight="false" outlineLevel="0" collapsed="false">
      <c r="A60" s="28" t="n">
        <v>59</v>
      </c>
      <c r="B60" s="28" t="s">
        <v>266</v>
      </c>
      <c r="C60" s="28" t="s">
        <v>267</v>
      </c>
      <c r="D60" s="28" t="s">
        <v>268</v>
      </c>
      <c r="E60" s="29" t="s">
        <v>99</v>
      </c>
      <c r="F60" s="28" t="s">
        <v>73</v>
      </c>
      <c r="G60" s="28" t="s">
        <v>269</v>
      </c>
      <c r="H60" s="28" t="s">
        <v>75</v>
      </c>
      <c r="I60" s="28"/>
      <c r="J60" s="28"/>
      <c r="K60" s="30"/>
      <c r="L60" s="28"/>
    </row>
    <row r="61" customFormat="false" ht="32.8" hidden="false" customHeight="false" outlineLevel="0" collapsed="false">
      <c r="A61" s="31" t="n">
        <v>60</v>
      </c>
      <c r="B61" s="31" t="s">
        <v>270</v>
      </c>
      <c r="C61" s="31" t="s">
        <v>267</v>
      </c>
      <c r="D61" s="31" t="s">
        <v>271</v>
      </c>
      <c r="E61" s="32" t="s">
        <v>99</v>
      </c>
      <c r="F61" s="31" t="s">
        <v>73</v>
      </c>
      <c r="G61" s="31" t="s">
        <v>272</v>
      </c>
      <c r="H61" s="31" t="s">
        <v>75</v>
      </c>
      <c r="I61" s="31"/>
      <c r="J61" s="31"/>
      <c r="K61" s="33"/>
      <c r="L61" s="31"/>
    </row>
    <row r="62" customFormat="false" ht="22.35" hidden="false" customHeight="false" outlineLevel="0" collapsed="false">
      <c r="A62" s="28" t="n">
        <v>61</v>
      </c>
      <c r="B62" s="28" t="s">
        <v>273</v>
      </c>
      <c r="C62" s="28" t="s">
        <v>267</v>
      </c>
      <c r="D62" s="28" t="s">
        <v>274</v>
      </c>
      <c r="E62" s="29" t="s">
        <v>99</v>
      </c>
      <c r="F62" s="28" t="s">
        <v>73</v>
      </c>
      <c r="G62" s="28" t="s">
        <v>275</v>
      </c>
      <c r="H62" s="28" t="s">
        <v>75</v>
      </c>
      <c r="I62" s="28"/>
      <c r="J62" s="28"/>
      <c r="K62" s="30"/>
      <c r="L62" s="28"/>
    </row>
    <row r="63" customFormat="false" ht="64.15" hidden="false" customHeight="false" outlineLevel="0" collapsed="false">
      <c r="A63" s="31" t="n">
        <v>62</v>
      </c>
      <c r="B63" s="31" t="s">
        <v>276</v>
      </c>
      <c r="C63" s="31" t="s">
        <v>267</v>
      </c>
      <c r="D63" s="31" t="s">
        <v>277</v>
      </c>
      <c r="E63" s="35" t="s">
        <v>82</v>
      </c>
      <c r="F63" s="31" t="s">
        <v>73</v>
      </c>
      <c r="G63" s="31" t="s">
        <v>278</v>
      </c>
      <c r="H63" s="31" t="s">
        <v>75</v>
      </c>
      <c r="I63" s="31"/>
      <c r="J63" s="31"/>
      <c r="K63" s="33"/>
      <c r="L63" s="31"/>
    </row>
    <row r="64" customFormat="false" ht="32.8" hidden="false" customHeight="false" outlineLevel="0" collapsed="false">
      <c r="A64" s="28" t="n">
        <v>63</v>
      </c>
      <c r="B64" s="28" t="s">
        <v>279</v>
      </c>
      <c r="C64" s="28" t="s">
        <v>280</v>
      </c>
      <c r="D64" s="28" t="s">
        <v>281</v>
      </c>
      <c r="E64" s="34" t="s">
        <v>82</v>
      </c>
      <c r="F64" s="28" t="s">
        <v>73</v>
      </c>
      <c r="G64" s="28" t="s">
        <v>282</v>
      </c>
      <c r="H64" s="28" t="s">
        <v>75</v>
      </c>
      <c r="I64" s="28"/>
      <c r="J64" s="28"/>
      <c r="K64" s="30"/>
      <c r="L64" s="28"/>
    </row>
    <row r="65" customFormat="false" ht="32.8" hidden="false" customHeight="false" outlineLevel="0" collapsed="false">
      <c r="A65" s="31" t="n">
        <v>64</v>
      </c>
      <c r="B65" s="31" t="s">
        <v>283</v>
      </c>
      <c r="C65" s="31" t="s">
        <v>284</v>
      </c>
      <c r="D65" s="31" t="s">
        <v>285</v>
      </c>
      <c r="E65" s="32" t="s">
        <v>99</v>
      </c>
      <c r="F65" s="31" t="s">
        <v>73</v>
      </c>
      <c r="G65" s="31" t="s">
        <v>286</v>
      </c>
      <c r="H65" s="31" t="s">
        <v>75</v>
      </c>
      <c r="I65" s="31"/>
      <c r="J65" s="31"/>
      <c r="K65" s="33"/>
      <c r="L65" s="31"/>
    </row>
    <row r="66" customFormat="false" ht="64.15" hidden="false" customHeight="false" outlineLevel="0" collapsed="false">
      <c r="A66" s="28" t="n">
        <v>65</v>
      </c>
      <c r="B66" s="28" t="s">
        <v>287</v>
      </c>
      <c r="C66" s="28" t="s">
        <v>284</v>
      </c>
      <c r="D66" s="28" t="s">
        <v>288</v>
      </c>
      <c r="E66" s="29" t="s">
        <v>99</v>
      </c>
      <c r="F66" s="28" t="s">
        <v>73</v>
      </c>
      <c r="G66" s="28" t="s">
        <v>289</v>
      </c>
      <c r="H66" s="28" t="s">
        <v>75</v>
      </c>
      <c r="I66" s="28"/>
      <c r="J66" s="28"/>
      <c r="K66" s="30"/>
      <c r="L66" s="28"/>
    </row>
    <row r="67" customFormat="false" ht="32.8" hidden="false" customHeight="false" outlineLevel="0" collapsed="false">
      <c r="A67" s="31" t="n">
        <v>66</v>
      </c>
      <c r="B67" s="31" t="s">
        <v>290</v>
      </c>
      <c r="C67" s="31" t="s">
        <v>284</v>
      </c>
      <c r="D67" s="31" t="s">
        <v>291</v>
      </c>
      <c r="E67" s="32" t="s">
        <v>99</v>
      </c>
      <c r="F67" s="31" t="s">
        <v>73</v>
      </c>
      <c r="G67" s="31" t="s">
        <v>292</v>
      </c>
      <c r="H67" s="31" t="s">
        <v>75</v>
      </c>
      <c r="I67" s="31"/>
      <c r="J67" s="31"/>
      <c r="K67" s="33"/>
      <c r="L67" s="31"/>
    </row>
    <row r="68" customFormat="false" ht="32.8" hidden="false" customHeight="false" outlineLevel="0" collapsed="false">
      <c r="A68" s="28" t="n">
        <v>67</v>
      </c>
      <c r="B68" s="28" t="s">
        <v>293</v>
      </c>
      <c r="C68" s="28" t="s">
        <v>284</v>
      </c>
      <c r="D68" s="28" t="s">
        <v>294</v>
      </c>
      <c r="E68" s="29" t="s">
        <v>99</v>
      </c>
      <c r="F68" s="28" t="s">
        <v>295</v>
      </c>
      <c r="G68" s="28" t="s">
        <v>296</v>
      </c>
      <c r="H68" s="28" t="s">
        <v>75</v>
      </c>
      <c r="I68" s="28"/>
      <c r="J68" s="28"/>
      <c r="K68" s="30"/>
      <c r="L68" s="28"/>
    </row>
    <row r="69" customFormat="false" ht="32.8" hidden="false" customHeight="false" outlineLevel="0" collapsed="false">
      <c r="A69" s="31" t="n">
        <v>68</v>
      </c>
      <c r="B69" s="31" t="s">
        <v>297</v>
      </c>
      <c r="C69" s="31" t="s">
        <v>280</v>
      </c>
      <c r="D69" s="31" t="s">
        <v>298</v>
      </c>
      <c r="E69" s="35" t="s">
        <v>82</v>
      </c>
      <c r="F69" s="31" t="s">
        <v>73</v>
      </c>
      <c r="G69" s="31" t="s">
        <v>299</v>
      </c>
      <c r="H69" s="31" t="s">
        <v>75</v>
      </c>
      <c r="I69" s="31"/>
      <c r="J69" s="31"/>
      <c r="K69" s="33"/>
      <c r="L69" s="31"/>
    </row>
    <row r="70" customFormat="false" ht="64.15" hidden="false" customHeight="false" outlineLevel="0" collapsed="false">
      <c r="A70" s="28" t="n">
        <v>69</v>
      </c>
      <c r="B70" s="28" t="s">
        <v>300</v>
      </c>
      <c r="C70" s="28" t="s">
        <v>301</v>
      </c>
      <c r="D70" s="28" t="s">
        <v>302</v>
      </c>
      <c r="E70" s="34" t="s">
        <v>82</v>
      </c>
      <c r="F70" s="28" t="s">
        <v>73</v>
      </c>
      <c r="G70" s="28" t="s">
        <v>303</v>
      </c>
      <c r="H70" s="28" t="s">
        <v>75</v>
      </c>
      <c r="I70" s="28"/>
      <c r="J70" s="28"/>
      <c r="K70" s="30"/>
      <c r="L70" s="28"/>
    </row>
    <row r="71" customFormat="false" ht="22.35" hidden="false" customHeight="false" outlineLevel="0" collapsed="false">
      <c r="A71" s="31" t="n">
        <v>70</v>
      </c>
      <c r="B71" s="31" t="s">
        <v>304</v>
      </c>
      <c r="C71" s="31" t="s">
        <v>305</v>
      </c>
      <c r="D71" s="31" t="s">
        <v>306</v>
      </c>
      <c r="E71" s="32" t="s">
        <v>99</v>
      </c>
      <c r="F71" s="31" t="s">
        <v>307</v>
      </c>
      <c r="G71" s="31" t="s">
        <v>308</v>
      </c>
      <c r="H71" s="31" t="s">
        <v>75</v>
      </c>
      <c r="I71" s="31"/>
      <c r="J71" s="31"/>
      <c r="K71" s="33"/>
      <c r="L71" s="31"/>
    </row>
    <row r="72" customFormat="false" ht="22.35" hidden="false" customHeight="false" outlineLevel="0" collapsed="false">
      <c r="A72" s="28" t="n">
        <v>71</v>
      </c>
      <c r="B72" s="28" t="s">
        <v>309</v>
      </c>
      <c r="C72" s="28" t="s">
        <v>305</v>
      </c>
      <c r="D72" s="28" t="s">
        <v>310</v>
      </c>
      <c r="E72" s="29" t="s">
        <v>99</v>
      </c>
      <c r="F72" s="28" t="s">
        <v>307</v>
      </c>
      <c r="G72" s="28" t="s">
        <v>311</v>
      </c>
      <c r="H72" s="28" t="s">
        <v>75</v>
      </c>
      <c r="I72" s="28"/>
      <c r="J72" s="28"/>
      <c r="K72" s="30"/>
      <c r="L72" s="28"/>
    </row>
    <row r="73" customFormat="false" ht="22.35" hidden="false" customHeight="false" outlineLevel="0" collapsed="false">
      <c r="A73" s="31" t="n">
        <v>72</v>
      </c>
      <c r="B73" s="31" t="s">
        <v>312</v>
      </c>
      <c r="C73" s="31" t="s">
        <v>305</v>
      </c>
      <c r="D73" s="31" t="s">
        <v>313</v>
      </c>
      <c r="E73" s="32" t="s">
        <v>99</v>
      </c>
      <c r="F73" s="31" t="s">
        <v>307</v>
      </c>
      <c r="G73" s="31" t="s">
        <v>314</v>
      </c>
      <c r="H73" s="31" t="s">
        <v>75</v>
      </c>
      <c r="I73" s="31"/>
      <c r="J73" s="31"/>
      <c r="K73" s="33"/>
      <c r="L73" s="31"/>
    </row>
    <row r="74" customFormat="false" ht="22.35" hidden="false" customHeight="false" outlineLevel="0" collapsed="false">
      <c r="A74" s="28" t="n">
        <v>73</v>
      </c>
      <c r="B74" s="28" t="s">
        <v>315</v>
      </c>
      <c r="C74" s="28" t="s">
        <v>305</v>
      </c>
      <c r="D74" s="28" t="s">
        <v>316</v>
      </c>
      <c r="E74" s="29" t="s">
        <v>99</v>
      </c>
      <c r="F74" s="28" t="s">
        <v>307</v>
      </c>
      <c r="G74" s="28" t="s">
        <v>317</v>
      </c>
      <c r="H74" s="28" t="s">
        <v>75</v>
      </c>
      <c r="I74" s="28"/>
      <c r="J74" s="28"/>
      <c r="K74" s="30"/>
      <c r="L74" s="28"/>
    </row>
    <row r="75" customFormat="false" ht="22.35" hidden="false" customHeight="false" outlineLevel="0" collapsed="false">
      <c r="A75" s="31" t="n">
        <v>74</v>
      </c>
      <c r="B75" s="31" t="s">
        <v>318</v>
      </c>
      <c r="C75" s="31" t="s">
        <v>305</v>
      </c>
      <c r="D75" s="31" t="s">
        <v>319</v>
      </c>
      <c r="E75" s="32" t="s">
        <v>99</v>
      </c>
      <c r="F75" s="31" t="s">
        <v>307</v>
      </c>
      <c r="G75" s="31" t="s">
        <v>320</v>
      </c>
      <c r="H75" s="31" t="s">
        <v>75</v>
      </c>
      <c r="I75" s="31"/>
      <c r="J75" s="31"/>
      <c r="K75" s="33"/>
      <c r="L75" s="31"/>
    </row>
    <row r="76" customFormat="false" ht="22.35" hidden="false" customHeight="false" outlineLevel="0" collapsed="false">
      <c r="A76" s="28" t="n">
        <v>75</v>
      </c>
      <c r="B76" s="28" t="s">
        <v>321</v>
      </c>
      <c r="C76" s="28" t="s">
        <v>305</v>
      </c>
      <c r="D76" s="28" t="s">
        <v>322</v>
      </c>
      <c r="E76" s="29" t="s">
        <v>99</v>
      </c>
      <c r="F76" s="28" t="s">
        <v>307</v>
      </c>
      <c r="G76" s="28" t="s">
        <v>323</v>
      </c>
      <c r="H76" s="28" t="s">
        <v>75</v>
      </c>
      <c r="I76" s="28"/>
      <c r="J76" s="28"/>
      <c r="K76" s="30"/>
      <c r="L76" s="28"/>
    </row>
    <row r="77" customFormat="false" ht="53.7" hidden="false" customHeight="false" outlineLevel="0" collapsed="false">
      <c r="A77" s="31" t="n">
        <v>76</v>
      </c>
      <c r="B77" s="31" t="s">
        <v>324</v>
      </c>
      <c r="C77" s="31" t="s">
        <v>305</v>
      </c>
      <c r="D77" s="31" t="s">
        <v>325</v>
      </c>
      <c r="E77" s="32" t="s">
        <v>99</v>
      </c>
      <c r="F77" s="31" t="s">
        <v>73</v>
      </c>
      <c r="G77" s="31" t="s">
        <v>326</v>
      </c>
      <c r="H77" s="31" t="s">
        <v>75</v>
      </c>
      <c r="I77" s="31"/>
      <c r="J77" s="31"/>
      <c r="K77" s="33"/>
      <c r="L77" s="31"/>
    </row>
    <row r="78" customFormat="false" ht="32.8" hidden="false" customHeight="false" outlineLevel="0" collapsed="false">
      <c r="A78" s="28" t="n">
        <v>77</v>
      </c>
      <c r="B78" s="28" t="s">
        <v>327</v>
      </c>
      <c r="C78" s="28" t="s">
        <v>305</v>
      </c>
      <c r="D78" s="28" t="s">
        <v>328</v>
      </c>
      <c r="E78" s="29" t="s">
        <v>99</v>
      </c>
      <c r="F78" s="28" t="s">
        <v>73</v>
      </c>
      <c r="G78" s="28" t="s">
        <v>329</v>
      </c>
      <c r="H78" s="28" t="s">
        <v>75</v>
      </c>
      <c r="I78" s="28"/>
      <c r="J78" s="28"/>
      <c r="K78" s="30"/>
      <c r="L78" s="28"/>
    </row>
    <row r="79" customFormat="false" ht="22.35" hidden="false" customHeight="false" outlineLevel="0" collapsed="false">
      <c r="A79" s="31" t="n">
        <v>78</v>
      </c>
      <c r="B79" s="31" t="s">
        <v>330</v>
      </c>
      <c r="C79" s="31" t="s">
        <v>305</v>
      </c>
      <c r="D79" s="31" t="s">
        <v>331</v>
      </c>
      <c r="E79" s="32" t="s">
        <v>99</v>
      </c>
      <c r="F79" s="31" t="s">
        <v>73</v>
      </c>
      <c r="G79" s="31" t="s">
        <v>332</v>
      </c>
      <c r="H79" s="31" t="s">
        <v>75</v>
      </c>
      <c r="I79" s="31"/>
      <c r="J79" s="31"/>
      <c r="K79" s="33"/>
      <c r="L79" s="31"/>
    </row>
    <row r="80" customFormat="false" ht="22.35" hidden="false" customHeight="false" outlineLevel="0" collapsed="false">
      <c r="A80" s="28" t="n">
        <v>79</v>
      </c>
      <c r="B80" s="28" t="s">
        <v>333</v>
      </c>
      <c r="C80" s="28" t="s">
        <v>334</v>
      </c>
      <c r="D80" s="28" t="s">
        <v>335</v>
      </c>
      <c r="E80" s="29" t="s">
        <v>99</v>
      </c>
      <c r="F80" s="28" t="s">
        <v>336</v>
      </c>
      <c r="G80" s="28" t="s">
        <v>337</v>
      </c>
      <c r="H80" s="28" t="s">
        <v>75</v>
      </c>
      <c r="I80" s="28"/>
      <c r="J80" s="28"/>
      <c r="K80" s="30"/>
      <c r="L80" s="28"/>
    </row>
    <row r="81" customFormat="false" ht="22.35" hidden="false" customHeight="false" outlineLevel="0" collapsed="false">
      <c r="A81" s="31" t="n">
        <v>80</v>
      </c>
      <c r="B81" s="31" t="s">
        <v>338</v>
      </c>
      <c r="C81" s="31" t="s">
        <v>334</v>
      </c>
      <c r="D81" s="31" t="s">
        <v>339</v>
      </c>
      <c r="E81" s="32" t="s">
        <v>99</v>
      </c>
      <c r="F81" s="31" t="s">
        <v>336</v>
      </c>
      <c r="G81" s="31" t="s">
        <v>340</v>
      </c>
      <c r="H81" s="31" t="s">
        <v>75</v>
      </c>
      <c r="I81" s="31"/>
      <c r="J81" s="31"/>
      <c r="K81" s="33"/>
      <c r="L81" s="31"/>
    </row>
    <row r="82" customFormat="false" ht="32.8" hidden="false" customHeight="false" outlineLevel="0" collapsed="false">
      <c r="A82" s="28" t="n">
        <v>81</v>
      </c>
      <c r="B82" s="28" t="s">
        <v>341</v>
      </c>
      <c r="C82" s="28" t="s">
        <v>334</v>
      </c>
      <c r="D82" s="28" t="s">
        <v>342</v>
      </c>
      <c r="E82" s="29" t="s">
        <v>99</v>
      </c>
      <c r="F82" s="28" t="s">
        <v>336</v>
      </c>
      <c r="G82" s="28" t="s">
        <v>343</v>
      </c>
      <c r="H82" s="28" t="s">
        <v>75</v>
      </c>
      <c r="I82" s="28"/>
      <c r="J82" s="28"/>
      <c r="K82" s="30"/>
      <c r="L82" s="28"/>
    </row>
    <row r="83" customFormat="false" ht="43.25" hidden="false" customHeight="false" outlineLevel="0" collapsed="false">
      <c r="A83" s="31" t="n">
        <v>82</v>
      </c>
      <c r="B83" s="31" t="s">
        <v>344</v>
      </c>
      <c r="C83" s="31" t="s">
        <v>345</v>
      </c>
      <c r="D83" s="31" t="s">
        <v>346</v>
      </c>
      <c r="E83" s="32" t="s">
        <v>99</v>
      </c>
      <c r="F83" s="31" t="s">
        <v>117</v>
      </c>
      <c r="G83" s="31" t="s">
        <v>347</v>
      </c>
      <c r="H83" s="31" t="s">
        <v>75</v>
      </c>
      <c r="I83" s="31"/>
      <c r="J83" s="31"/>
      <c r="K83" s="33"/>
      <c r="L83" s="31"/>
    </row>
    <row r="84" customFormat="false" ht="43.25" hidden="false" customHeight="false" outlineLevel="0" collapsed="false">
      <c r="A84" s="28" t="n">
        <v>83</v>
      </c>
      <c r="B84" s="28" t="s">
        <v>348</v>
      </c>
      <c r="C84" s="28" t="s">
        <v>345</v>
      </c>
      <c r="D84" s="28" t="s">
        <v>349</v>
      </c>
      <c r="E84" s="29" t="s">
        <v>99</v>
      </c>
      <c r="F84" s="28" t="s">
        <v>73</v>
      </c>
      <c r="G84" s="28" t="s">
        <v>350</v>
      </c>
      <c r="H84" s="28" t="s">
        <v>75</v>
      </c>
      <c r="I84" s="28"/>
      <c r="J84" s="28"/>
      <c r="K84" s="30"/>
      <c r="L84" s="28"/>
    </row>
    <row r="85" customFormat="false" ht="32.8" hidden="false" customHeight="false" outlineLevel="0" collapsed="false">
      <c r="A85" s="31" t="n">
        <v>84</v>
      </c>
      <c r="B85" s="31" t="s">
        <v>351</v>
      </c>
      <c r="C85" s="31" t="s">
        <v>345</v>
      </c>
      <c r="D85" s="31" t="s">
        <v>352</v>
      </c>
      <c r="E85" s="32" t="s">
        <v>99</v>
      </c>
      <c r="F85" s="31" t="s">
        <v>73</v>
      </c>
      <c r="G85" s="31" t="s">
        <v>353</v>
      </c>
      <c r="H85" s="31" t="s">
        <v>75</v>
      </c>
      <c r="I85" s="31"/>
      <c r="J85" s="31"/>
      <c r="K85" s="33"/>
      <c r="L85" s="31"/>
    </row>
    <row r="86" customFormat="false" ht="32.8" hidden="false" customHeight="false" outlineLevel="0" collapsed="false">
      <c r="A86" s="28" t="n">
        <v>85</v>
      </c>
      <c r="B86" s="28" t="s">
        <v>354</v>
      </c>
      <c r="C86" s="28" t="s">
        <v>345</v>
      </c>
      <c r="D86" s="28" t="s">
        <v>355</v>
      </c>
      <c r="E86" s="29" t="s">
        <v>99</v>
      </c>
      <c r="F86" s="28" t="s">
        <v>73</v>
      </c>
      <c r="G86" s="28" t="s">
        <v>356</v>
      </c>
      <c r="H86" s="28" t="s">
        <v>75</v>
      </c>
      <c r="I86" s="28"/>
      <c r="J86" s="28"/>
      <c r="K86" s="30"/>
      <c r="L86" s="28"/>
    </row>
    <row r="87" customFormat="false" ht="43.25" hidden="false" customHeight="false" outlineLevel="0" collapsed="false">
      <c r="A87" s="31" t="n">
        <v>86</v>
      </c>
      <c r="B87" s="31" t="s">
        <v>357</v>
      </c>
      <c r="C87" s="31" t="s">
        <v>301</v>
      </c>
      <c r="D87" s="31" t="s">
        <v>358</v>
      </c>
      <c r="E87" s="35" t="s">
        <v>82</v>
      </c>
      <c r="F87" s="31" t="s">
        <v>73</v>
      </c>
      <c r="G87" s="31" t="s">
        <v>359</v>
      </c>
      <c r="H87" s="31" t="s">
        <v>75</v>
      </c>
      <c r="I87" s="31"/>
      <c r="J87" s="31"/>
      <c r="K87" s="33"/>
      <c r="L87" s="31"/>
    </row>
    <row r="88" customFormat="false" ht="95.5" hidden="false" customHeight="false" outlineLevel="0" collapsed="false">
      <c r="A88" s="28" t="n">
        <v>87</v>
      </c>
      <c r="B88" s="28" t="s">
        <v>360</v>
      </c>
      <c r="C88" s="28" t="s">
        <v>361</v>
      </c>
      <c r="D88" s="28" t="s">
        <v>362</v>
      </c>
      <c r="E88" s="34" t="s">
        <v>82</v>
      </c>
      <c r="F88" s="28" t="s">
        <v>73</v>
      </c>
      <c r="G88" s="28" t="s">
        <v>363</v>
      </c>
      <c r="H88" s="28" t="s">
        <v>75</v>
      </c>
      <c r="I88" s="28"/>
      <c r="J88" s="28"/>
      <c r="K88" s="30"/>
      <c r="L88" s="28"/>
    </row>
    <row r="89" customFormat="false" ht="32.8" hidden="false" customHeight="false" outlineLevel="0" collapsed="false">
      <c r="A89" s="31" t="n">
        <v>88</v>
      </c>
      <c r="B89" s="31" t="s">
        <v>364</v>
      </c>
      <c r="C89" s="31" t="s">
        <v>361</v>
      </c>
      <c r="D89" s="31" t="s">
        <v>365</v>
      </c>
      <c r="E89" s="32" t="s">
        <v>99</v>
      </c>
      <c r="F89" s="31" t="s">
        <v>73</v>
      </c>
      <c r="G89" s="31" t="s">
        <v>366</v>
      </c>
      <c r="H89" s="31" t="s">
        <v>75</v>
      </c>
      <c r="I89" s="31"/>
      <c r="J89" s="31"/>
      <c r="K89" s="33"/>
      <c r="L89" s="31"/>
    </row>
    <row r="90" customFormat="false" ht="32.8" hidden="false" customHeight="false" outlineLevel="0" collapsed="false">
      <c r="A90" s="28" t="n">
        <v>89</v>
      </c>
      <c r="B90" s="28" t="s">
        <v>367</v>
      </c>
      <c r="C90" s="28" t="s">
        <v>251</v>
      </c>
      <c r="D90" s="28" t="s">
        <v>368</v>
      </c>
      <c r="E90" s="29" t="s">
        <v>99</v>
      </c>
      <c r="F90" s="28" t="s">
        <v>73</v>
      </c>
      <c r="G90" s="28" t="s">
        <v>369</v>
      </c>
      <c r="H90" s="28" t="s">
        <v>75</v>
      </c>
      <c r="I90" s="28"/>
      <c r="J90" s="28"/>
      <c r="K90" s="30"/>
      <c r="L90" s="28"/>
    </row>
    <row r="91" customFormat="false" ht="43.25" hidden="false" customHeight="false" outlineLevel="0" collapsed="false">
      <c r="A91" s="31" t="n">
        <v>90</v>
      </c>
      <c r="B91" s="31" t="s">
        <v>370</v>
      </c>
      <c r="C91" s="31" t="s">
        <v>371</v>
      </c>
      <c r="D91" s="31" t="s">
        <v>372</v>
      </c>
      <c r="E91" s="32" t="s">
        <v>99</v>
      </c>
      <c r="F91" s="31" t="s">
        <v>73</v>
      </c>
      <c r="G91" s="31" t="s">
        <v>373</v>
      </c>
      <c r="H91" s="31" t="s">
        <v>75</v>
      </c>
      <c r="I91" s="31"/>
      <c r="J91" s="31"/>
      <c r="K91" s="33"/>
      <c r="L91" s="31"/>
    </row>
    <row r="92" customFormat="false" ht="22.35" hidden="false" customHeight="false" outlineLevel="0" collapsed="false">
      <c r="A92" s="28" t="n">
        <v>91</v>
      </c>
      <c r="B92" s="28" t="s">
        <v>374</v>
      </c>
      <c r="C92" s="28" t="s">
        <v>371</v>
      </c>
      <c r="D92" s="28" t="s">
        <v>375</v>
      </c>
      <c r="E92" s="29" t="s">
        <v>99</v>
      </c>
      <c r="F92" s="28" t="s">
        <v>117</v>
      </c>
      <c r="G92" s="28" t="s">
        <v>376</v>
      </c>
      <c r="H92" s="28" t="s">
        <v>75</v>
      </c>
      <c r="I92" s="28"/>
      <c r="J92" s="28"/>
      <c r="K92" s="30"/>
      <c r="L92" s="28"/>
    </row>
    <row r="93" customFormat="false" ht="22.35" hidden="false" customHeight="false" outlineLevel="0" collapsed="false">
      <c r="A93" s="31" t="n">
        <v>92</v>
      </c>
      <c r="B93" s="31" t="s">
        <v>377</v>
      </c>
      <c r="C93" s="31" t="s">
        <v>371</v>
      </c>
      <c r="D93" s="31" t="s">
        <v>378</v>
      </c>
      <c r="E93" s="32" t="s">
        <v>99</v>
      </c>
      <c r="F93" s="31" t="s">
        <v>117</v>
      </c>
      <c r="G93" s="31" t="s">
        <v>379</v>
      </c>
      <c r="H93" s="31" t="s">
        <v>75</v>
      </c>
      <c r="I93" s="31"/>
      <c r="J93" s="31"/>
      <c r="K93" s="33"/>
      <c r="L93" s="31"/>
    </row>
    <row r="94" customFormat="false" ht="105.95" hidden="false" customHeight="false" outlineLevel="0" collapsed="false">
      <c r="A94" s="28" t="n">
        <v>93</v>
      </c>
      <c r="B94" s="28" t="s">
        <v>380</v>
      </c>
      <c r="C94" s="28" t="s">
        <v>371</v>
      </c>
      <c r="D94" s="28" t="s">
        <v>381</v>
      </c>
      <c r="E94" s="34" t="s">
        <v>82</v>
      </c>
      <c r="F94" s="28" t="s">
        <v>117</v>
      </c>
      <c r="G94" s="28" t="s">
        <v>382</v>
      </c>
      <c r="H94" s="28" t="s">
        <v>75</v>
      </c>
      <c r="I94" s="28"/>
      <c r="J94" s="28"/>
      <c r="K94" s="30"/>
      <c r="L94" s="28"/>
    </row>
    <row r="95" customFormat="false" ht="43.25" hidden="false" customHeight="false" outlineLevel="0" collapsed="false">
      <c r="A95" s="31" t="n">
        <v>94</v>
      </c>
      <c r="B95" s="31" t="s">
        <v>383</v>
      </c>
      <c r="C95" s="31" t="s">
        <v>384</v>
      </c>
      <c r="D95" s="31" t="s">
        <v>385</v>
      </c>
      <c r="E95" s="32" t="s">
        <v>72</v>
      </c>
      <c r="F95" s="31" t="s">
        <v>78</v>
      </c>
      <c r="G95" s="31" t="s">
        <v>386</v>
      </c>
      <c r="H95" s="31" t="s">
        <v>75</v>
      </c>
      <c r="I95" s="31"/>
      <c r="J95" s="31"/>
      <c r="K95" s="33"/>
      <c r="L95" s="31"/>
    </row>
    <row r="96" customFormat="false" ht="32.8" hidden="false" customHeight="false" outlineLevel="0" collapsed="false">
      <c r="A96" s="28" t="n">
        <v>95</v>
      </c>
      <c r="B96" s="28" t="s">
        <v>387</v>
      </c>
      <c r="C96" s="28" t="s">
        <v>384</v>
      </c>
      <c r="D96" s="28" t="s">
        <v>388</v>
      </c>
      <c r="E96" s="34" t="s">
        <v>82</v>
      </c>
      <c r="F96" s="28" t="s">
        <v>78</v>
      </c>
      <c r="G96" s="28" t="s">
        <v>389</v>
      </c>
      <c r="H96" s="28" t="s">
        <v>75</v>
      </c>
      <c r="I96" s="28"/>
      <c r="J96" s="28"/>
      <c r="K96" s="30"/>
      <c r="L96" s="28"/>
    </row>
    <row r="97" customFormat="false" ht="22.35" hidden="false" customHeight="false" outlineLevel="0" collapsed="false">
      <c r="A97" s="31" t="n">
        <v>96</v>
      </c>
      <c r="B97" s="31" t="s">
        <v>390</v>
      </c>
      <c r="C97" s="31" t="s">
        <v>384</v>
      </c>
      <c r="D97" s="31" t="s">
        <v>391</v>
      </c>
      <c r="E97" s="32" t="s">
        <v>72</v>
      </c>
      <c r="F97" s="31" t="s">
        <v>117</v>
      </c>
      <c r="G97" s="31" t="s">
        <v>392</v>
      </c>
      <c r="H97" s="31" t="s">
        <v>75</v>
      </c>
      <c r="I97" s="31"/>
      <c r="J97" s="31"/>
      <c r="K97" s="33"/>
      <c r="L97" s="31"/>
    </row>
    <row r="98" customFormat="false" ht="32.8" hidden="false" customHeight="false" outlineLevel="0" collapsed="false">
      <c r="A98" s="28" t="n">
        <v>97</v>
      </c>
      <c r="B98" s="28" t="s">
        <v>393</v>
      </c>
      <c r="C98" s="28" t="s">
        <v>384</v>
      </c>
      <c r="D98" s="28" t="s">
        <v>394</v>
      </c>
      <c r="E98" s="29" t="s">
        <v>99</v>
      </c>
      <c r="F98" s="28" t="s">
        <v>117</v>
      </c>
      <c r="G98" s="28" t="s">
        <v>395</v>
      </c>
      <c r="H98" s="28" t="s">
        <v>75</v>
      </c>
      <c r="I98" s="28"/>
      <c r="J98" s="28"/>
      <c r="K98" s="30"/>
      <c r="L98" s="28"/>
    </row>
    <row r="99" customFormat="false" ht="32.8" hidden="false" customHeight="false" outlineLevel="0" collapsed="false">
      <c r="A99" s="31" t="n">
        <v>98</v>
      </c>
      <c r="B99" s="31" t="s">
        <v>396</v>
      </c>
      <c r="C99" s="31" t="s">
        <v>384</v>
      </c>
      <c r="D99" s="31" t="s">
        <v>397</v>
      </c>
      <c r="E99" s="32" t="s">
        <v>99</v>
      </c>
      <c r="F99" s="31" t="s">
        <v>398</v>
      </c>
      <c r="G99" s="31" t="s">
        <v>399</v>
      </c>
      <c r="H99" s="31" t="s">
        <v>75</v>
      </c>
      <c r="I99" s="31"/>
      <c r="J99" s="31"/>
      <c r="K99" s="33"/>
      <c r="L99" s="31"/>
    </row>
    <row r="100" customFormat="false" ht="32.8" hidden="false" customHeight="false" outlineLevel="0" collapsed="false">
      <c r="A100" s="28" t="n">
        <v>99</v>
      </c>
      <c r="B100" s="28" t="s">
        <v>400</v>
      </c>
      <c r="C100" s="28" t="s">
        <v>123</v>
      </c>
      <c r="D100" s="28" t="s">
        <v>401</v>
      </c>
      <c r="E100" s="29" t="s">
        <v>99</v>
      </c>
      <c r="F100" s="28" t="s">
        <v>73</v>
      </c>
      <c r="G100" s="28" t="s">
        <v>402</v>
      </c>
      <c r="H100" s="28" t="s">
        <v>75</v>
      </c>
      <c r="I100" s="28"/>
      <c r="J100" s="28"/>
      <c r="K100" s="30"/>
      <c r="L100" s="28"/>
    </row>
    <row r="101" customFormat="false" ht="32.8" hidden="false" customHeight="false" outlineLevel="0" collapsed="false">
      <c r="A101" s="31" t="n">
        <v>100</v>
      </c>
      <c r="B101" s="31" t="s">
        <v>403</v>
      </c>
      <c r="C101" s="31" t="s">
        <v>404</v>
      </c>
      <c r="D101" s="31" t="s">
        <v>405</v>
      </c>
      <c r="E101" s="32" t="s">
        <v>99</v>
      </c>
      <c r="F101" s="31" t="s">
        <v>73</v>
      </c>
      <c r="G101" s="31" t="s">
        <v>406</v>
      </c>
      <c r="H101" s="31" t="s">
        <v>75</v>
      </c>
      <c r="I101" s="31"/>
      <c r="J101" s="31"/>
      <c r="K101" s="33"/>
      <c r="L101" s="31"/>
    </row>
    <row r="102" customFormat="false" ht="32.8" hidden="false" customHeight="false" outlineLevel="0" collapsed="false">
      <c r="A102" s="28" t="n">
        <v>101</v>
      </c>
      <c r="B102" s="28" t="s">
        <v>407</v>
      </c>
      <c r="C102" s="28" t="s">
        <v>404</v>
      </c>
      <c r="D102" s="28" t="s">
        <v>408</v>
      </c>
      <c r="E102" s="29" t="s">
        <v>99</v>
      </c>
      <c r="F102" s="28" t="s">
        <v>73</v>
      </c>
      <c r="G102" s="28" t="s">
        <v>409</v>
      </c>
      <c r="H102" s="28" t="s">
        <v>75</v>
      </c>
      <c r="I102" s="28"/>
      <c r="J102" s="28"/>
      <c r="K102" s="30"/>
      <c r="L102" s="28"/>
    </row>
    <row r="103" customFormat="false" ht="32.8" hidden="false" customHeight="false" outlineLevel="0" collapsed="false">
      <c r="A103" s="31" t="n">
        <v>102</v>
      </c>
      <c r="B103" s="31" t="s">
        <v>410</v>
      </c>
      <c r="C103" s="31" t="s">
        <v>384</v>
      </c>
      <c r="D103" s="31" t="s">
        <v>411</v>
      </c>
      <c r="E103" s="35" t="s">
        <v>82</v>
      </c>
      <c r="F103" s="31" t="s">
        <v>78</v>
      </c>
      <c r="G103" s="31" t="s">
        <v>412</v>
      </c>
      <c r="H103" s="31" t="s">
        <v>75</v>
      </c>
      <c r="I103" s="31"/>
      <c r="J103" s="31"/>
      <c r="K103" s="33"/>
      <c r="L103" s="31"/>
    </row>
    <row r="104" customFormat="false" ht="53.7" hidden="false" customHeight="false" outlineLevel="0" collapsed="false">
      <c r="A104" s="28" t="n">
        <v>103</v>
      </c>
      <c r="B104" s="28" t="s">
        <v>413</v>
      </c>
      <c r="C104" s="28" t="s">
        <v>414</v>
      </c>
      <c r="D104" s="28" t="s">
        <v>415</v>
      </c>
      <c r="E104" s="34" t="s">
        <v>82</v>
      </c>
      <c r="F104" s="28" t="s">
        <v>73</v>
      </c>
      <c r="G104" s="28" t="s">
        <v>416</v>
      </c>
      <c r="H104" s="28" t="s">
        <v>75</v>
      </c>
      <c r="I104" s="28"/>
      <c r="J104" s="28"/>
      <c r="K104" s="30"/>
      <c r="L104" s="28"/>
    </row>
    <row r="105" customFormat="false" ht="32.8" hidden="false" customHeight="false" outlineLevel="0" collapsed="false">
      <c r="A105" s="31" t="n">
        <v>104</v>
      </c>
      <c r="B105" s="31" t="s">
        <v>417</v>
      </c>
      <c r="C105" s="31" t="s">
        <v>414</v>
      </c>
      <c r="D105" s="31" t="s">
        <v>418</v>
      </c>
      <c r="E105" s="35" t="s">
        <v>82</v>
      </c>
      <c r="F105" s="31" t="s">
        <v>419</v>
      </c>
      <c r="G105" s="31" t="s">
        <v>420</v>
      </c>
      <c r="H105" s="31" t="s">
        <v>75</v>
      </c>
      <c r="I105" s="31"/>
      <c r="J105" s="31"/>
      <c r="K105" s="33"/>
      <c r="L105" s="31"/>
    </row>
    <row r="106" customFormat="false" ht="22.35" hidden="false" customHeight="false" outlineLevel="0" collapsed="false">
      <c r="A106" s="28" t="n">
        <v>105</v>
      </c>
      <c r="B106" s="28" t="s">
        <v>421</v>
      </c>
      <c r="C106" s="28" t="s">
        <v>414</v>
      </c>
      <c r="D106" s="28" t="s">
        <v>422</v>
      </c>
      <c r="E106" s="34" t="s">
        <v>82</v>
      </c>
      <c r="F106" s="28" t="s">
        <v>78</v>
      </c>
      <c r="G106" s="28" t="s">
        <v>423</v>
      </c>
      <c r="H106" s="28" t="s">
        <v>75</v>
      </c>
      <c r="I106" s="28"/>
      <c r="J106" s="28"/>
      <c r="K106" s="30"/>
      <c r="L106" s="28"/>
    </row>
    <row r="107" customFormat="false" ht="22.35" hidden="false" customHeight="false" outlineLevel="0" collapsed="false">
      <c r="A107" s="31" t="n">
        <v>106</v>
      </c>
      <c r="B107" s="31" t="s">
        <v>424</v>
      </c>
      <c r="C107" s="31" t="s">
        <v>414</v>
      </c>
      <c r="D107" s="31" t="s">
        <v>425</v>
      </c>
      <c r="E107" s="35" t="s">
        <v>82</v>
      </c>
      <c r="F107" s="31" t="s">
        <v>426</v>
      </c>
      <c r="G107" s="31" t="s">
        <v>427</v>
      </c>
      <c r="H107" s="31" t="s">
        <v>75</v>
      </c>
      <c r="I107" s="31"/>
      <c r="J107" s="31"/>
      <c r="K107" s="33"/>
      <c r="L107" s="31"/>
    </row>
    <row r="108" customFormat="false" ht="22.35" hidden="false" customHeight="false" outlineLevel="0" collapsed="false">
      <c r="A108" s="28" t="n">
        <v>107</v>
      </c>
      <c r="B108" s="28" t="s">
        <v>428</v>
      </c>
      <c r="C108" s="28" t="s">
        <v>414</v>
      </c>
      <c r="D108" s="28" t="s">
        <v>429</v>
      </c>
      <c r="E108" s="34" t="s">
        <v>82</v>
      </c>
      <c r="F108" s="28" t="s">
        <v>426</v>
      </c>
      <c r="G108" s="28" t="s">
        <v>430</v>
      </c>
      <c r="H108" s="28" t="s">
        <v>75</v>
      </c>
      <c r="I108" s="28"/>
      <c r="J108" s="28"/>
      <c r="K108" s="30"/>
      <c r="L108" s="28"/>
    </row>
    <row r="109" customFormat="false" ht="22.35" hidden="false" customHeight="false" outlineLevel="0" collapsed="false">
      <c r="A109" s="31" t="n">
        <v>108</v>
      </c>
      <c r="B109" s="31" t="s">
        <v>431</v>
      </c>
      <c r="C109" s="31" t="s">
        <v>414</v>
      </c>
      <c r="D109" s="31" t="s">
        <v>432</v>
      </c>
      <c r="E109" s="35" t="s">
        <v>82</v>
      </c>
      <c r="F109" s="31" t="s">
        <v>426</v>
      </c>
      <c r="G109" s="31" t="s">
        <v>433</v>
      </c>
      <c r="H109" s="31" t="s">
        <v>75</v>
      </c>
      <c r="I109" s="31"/>
      <c r="J109" s="31"/>
      <c r="K109" s="33"/>
      <c r="L109" s="31"/>
    </row>
    <row r="110" customFormat="false" ht="22.35" hidden="false" customHeight="false" outlineLevel="0" collapsed="false">
      <c r="A110" s="28" t="n">
        <v>109</v>
      </c>
      <c r="B110" s="28" t="s">
        <v>434</v>
      </c>
      <c r="C110" s="28" t="s">
        <v>414</v>
      </c>
      <c r="D110" s="28" t="s">
        <v>435</v>
      </c>
      <c r="E110" s="34" t="s">
        <v>82</v>
      </c>
      <c r="F110" s="28" t="s">
        <v>426</v>
      </c>
      <c r="G110" s="28" t="s">
        <v>436</v>
      </c>
      <c r="H110" s="28" t="s">
        <v>75</v>
      </c>
      <c r="I110" s="28"/>
      <c r="J110" s="28"/>
      <c r="K110" s="30"/>
      <c r="L110" s="28"/>
    </row>
    <row r="111" customFormat="false" ht="22.35" hidden="false" customHeight="false" outlineLevel="0" collapsed="false">
      <c r="A111" s="31" t="n">
        <v>110</v>
      </c>
      <c r="B111" s="31" t="s">
        <v>437</v>
      </c>
      <c r="C111" s="31" t="s">
        <v>414</v>
      </c>
      <c r="D111" s="31" t="s">
        <v>438</v>
      </c>
      <c r="E111" s="35" t="s">
        <v>82</v>
      </c>
      <c r="F111" s="31" t="s">
        <v>426</v>
      </c>
      <c r="G111" s="31" t="s">
        <v>439</v>
      </c>
      <c r="H111" s="31" t="s">
        <v>75</v>
      </c>
      <c r="I111" s="31"/>
      <c r="J111" s="31"/>
      <c r="K111" s="33"/>
      <c r="L111" s="31"/>
    </row>
    <row r="112" customFormat="false" ht="22.35" hidden="false" customHeight="false" outlineLevel="0" collapsed="false">
      <c r="A112" s="28" t="n">
        <v>111</v>
      </c>
      <c r="B112" s="28" t="s">
        <v>440</v>
      </c>
      <c r="C112" s="28" t="s">
        <v>414</v>
      </c>
      <c r="D112" s="28" t="s">
        <v>441</v>
      </c>
      <c r="E112" s="34" t="s">
        <v>82</v>
      </c>
      <c r="F112" s="28" t="s">
        <v>426</v>
      </c>
      <c r="G112" s="28" t="s">
        <v>442</v>
      </c>
      <c r="H112" s="28" t="s">
        <v>75</v>
      </c>
      <c r="I112" s="28"/>
      <c r="J112" s="28"/>
      <c r="K112" s="30"/>
      <c r="L112" s="28"/>
    </row>
    <row r="113" customFormat="false" ht="22.35" hidden="false" customHeight="false" outlineLevel="0" collapsed="false">
      <c r="A113" s="31" t="n">
        <v>112</v>
      </c>
      <c r="B113" s="31" t="s">
        <v>443</v>
      </c>
      <c r="C113" s="31" t="s">
        <v>414</v>
      </c>
      <c r="D113" s="31" t="s">
        <v>444</v>
      </c>
      <c r="E113" s="35" t="s">
        <v>82</v>
      </c>
      <c r="F113" s="31" t="s">
        <v>426</v>
      </c>
      <c r="G113" s="31" t="s">
        <v>445</v>
      </c>
      <c r="H113" s="31" t="s">
        <v>75</v>
      </c>
      <c r="I113" s="31"/>
      <c r="J113" s="31"/>
      <c r="K113" s="33"/>
      <c r="L113" s="31"/>
    </row>
    <row r="114" customFormat="false" ht="22.35" hidden="false" customHeight="false" outlineLevel="0" collapsed="false">
      <c r="A114" s="28" t="n">
        <v>113</v>
      </c>
      <c r="B114" s="28" t="s">
        <v>446</v>
      </c>
      <c r="C114" s="28" t="s">
        <v>414</v>
      </c>
      <c r="D114" s="28" t="s">
        <v>447</v>
      </c>
      <c r="E114" s="34" t="s">
        <v>82</v>
      </c>
      <c r="F114" s="28" t="s">
        <v>426</v>
      </c>
      <c r="G114" s="28" t="s">
        <v>448</v>
      </c>
      <c r="H114" s="28" t="s">
        <v>75</v>
      </c>
      <c r="I114" s="28"/>
      <c r="J114" s="28"/>
      <c r="K114" s="30"/>
      <c r="L114" s="28"/>
    </row>
    <row r="115" customFormat="false" ht="22.35" hidden="false" customHeight="false" outlineLevel="0" collapsed="false">
      <c r="A115" s="31" t="n">
        <v>114</v>
      </c>
      <c r="B115" s="31" t="s">
        <v>449</v>
      </c>
      <c r="C115" s="31" t="s">
        <v>414</v>
      </c>
      <c r="D115" s="31" t="s">
        <v>450</v>
      </c>
      <c r="E115" s="35" t="s">
        <v>82</v>
      </c>
      <c r="F115" s="31" t="s">
        <v>426</v>
      </c>
      <c r="G115" s="31" t="s">
        <v>451</v>
      </c>
      <c r="H115" s="31" t="s">
        <v>75</v>
      </c>
      <c r="I115" s="31"/>
      <c r="J115" s="31"/>
      <c r="K115" s="33"/>
      <c r="L115" s="31"/>
    </row>
    <row r="116" customFormat="false" ht="22.35" hidden="false" customHeight="false" outlineLevel="0" collapsed="false">
      <c r="A116" s="28" t="n">
        <v>115</v>
      </c>
      <c r="B116" s="28" t="s">
        <v>452</v>
      </c>
      <c r="C116" s="28" t="s">
        <v>414</v>
      </c>
      <c r="D116" s="28" t="s">
        <v>453</v>
      </c>
      <c r="E116" s="34" t="s">
        <v>82</v>
      </c>
      <c r="F116" s="28" t="s">
        <v>426</v>
      </c>
      <c r="G116" s="28" t="s">
        <v>454</v>
      </c>
      <c r="H116" s="28" t="s">
        <v>75</v>
      </c>
      <c r="I116" s="28"/>
      <c r="J116" s="28"/>
      <c r="K116" s="30"/>
      <c r="L116" s="28"/>
    </row>
    <row r="117" customFormat="false" ht="22.35" hidden="false" customHeight="false" outlineLevel="0" collapsed="false">
      <c r="A117" s="31" t="n">
        <v>116</v>
      </c>
      <c r="B117" s="31" t="s">
        <v>455</v>
      </c>
      <c r="C117" s="31" t="s">
        <v>414</v>
      </c>
      <c r="D117" s="31" t="s">
        <v>456</v>
      </c>
      <c r="E117" s="35" t="s">
        <v>82</v>
      </c>
      <c r="F117" s="31" t="s">
        <v>426</v>
      </c>
      <c r="G117" s="31" t="s">
        <v>457</v>
      </c>
      <c r="H117" s="31" t="s">
        <v>75</v>
      </c>
      <c r="I117" s="31"/>
      <c r="J117" s="31"/>
      <c r="K117" s="33"/>
      <c r="L117" s="31"/>
    </row>
    <row r="118" customFormat="false" ht="22.35" hidden="false" customHeight="false" outlineLevel="0" collapsed="false">
      <c r="A118" s="28" t="n">
        <v>117</v>
      </c>
      <c r="B118" s="28" t="s">
        <v>458</v>
      </c>
      <c r="C118" s="28" t="s">
        <v>414</v>
      </c>
      <c r="D118" s="28" t="s">
        <v>459</v>
      </c>
      <c r="E118" s="34" t="s">
        <v>82</v>
      </c>
      <c r="F118" s="28" t="s">
        <v>426</v>
      </c>
      <c r="G118" s="28" t="s">
        <v>460</v>
      </c>
      <c r="H118" s="28" t="s">
        <v>75</v>
      </c>
      <c r="I118" s="28"/>
      <c r="J118" s="28"/>
      <c r="K118" s="30"/>
      <c r="L118" s="28"/>
    </row>
    <row r="119" customFormat="false" ht="32.8" hidden="false" customHeight="false" outlineLevel="0" collapsed="false">
      <c r="A119" s="31" t="n">
        <v>118</v>
      </c>
      <c r="B119" s="31" t="s">
        <v>461</v>
      </c>
      <c r="C119" s="31" t="s">
        <v>384</v>
      </c>
      <c r="D119" s="31" t="s">
        <v>462</v>
      </c>
      <c r="E119" s="35" t="s">
        <v>82</v>
      </c>
      <c r="F119" s="31" t="s">
        <v>92</v>
      </c>
      <c r="G119" s="31" t="s">
        <v>463</v>
      </c>
      <c r="H119" s="31" t="s">
        <v>75</v>
      </c>
      <c r="I119" s="31"/>
      <c r="J119" s="31"/>
      <c r="K119" s="33"/>
      <c r="L119" s="31"/>
    </row>
    <row r="120" customFormat="false" ht="32.8" hidden="false" customHeight="false" outlineLevel="0" collapsed="false">
      <c r="A120" s="28" t="n">
        <v>119</v>
      </c>
      <c r="B120" s="28" t="s">
        <v>464</v>
      </c>
      <c r="C120" s="28" t="s">
        <v>384</v>
      </c>
      <c r="D120" s="28" t="s">
        <v>465</v>
      </c>
      <c r="E120" s="29" t="s">
        <v>99</v>
      </c>
      <c r="F120" s="28" t="s">
        <v>466</v>
      </c>
      <c r="G120" s="28" t="s">
        <v>467</v>
      </c>
      <c r="H120" s="28" t="s">
        <v>75</v>
      </c>
      <c r="I120" s="28"/>
      <c r="J120" s="28"/>
      <c r="K120" s="30"/>
      <c r="L120" s="28"/>
    </row>
    <row r="121" customFormat="false" ht="22.35" hidden="false" customHeight="false" outlineLevel="0" collapsed="false">
      <c r="A121" s="31" t="n">
        <v>120</v>
      </c>
      <c r="B121" s="31" t="s">
        <v>468</v>
      </c>
      <c r="C121" s="31" t="s">
        <v>384</v>
      </c>
      <c r="D121" s="31" t="s">
        <v>469</v>
      </c>
      <c r="E121" s="32" t="s">
        <v>99</v>
      </c>
      <c r="F121" s="31" t="s">
        <v>470</v>
      </c>
      <c r="G121" s="31" t="s">
        <v>471</v>
      </c>
      <c r="H121" s="31" t="s">
        <v>75</v>
      </c>
      <c r="I121" s="31"/>
      <c r="J121" s="31"/>
      <c r="K121" s="33"/>
      <c r="L121" s="31"/>
    </row>
    <row r="122" customFormat="false" ht="43.25" hidden="false" customHeight="false" outlineLevel="0" collapsed="false">
      <c r="A122" s="28" t="n">
        <v>121</v>
      </c>
      <c r="B122" s="28" t="s">
        <v>472</v>
      </c>
      <c r="C122" s="28" t="s">
        <v>473</v>
      </c>
      <c r="D122" s="28" t="s">
        <v>474</v>
      </c>
      <c r="E122" s="29" t="s">
        <v>72</v>
      </c>
      <c r="F122" s="28" t="s">
        <v>73</v>
      </c>
      <c r="G122" s="28" t="s">
        <v>475</v>
      </c>
      <c r="H122" s="28" t="s">
        <v>75</v>
      </c>
      <c r="I122" s="28"/>
      <c r="J122" s="28"/>
      <c r="K122" s="30"/>
      <c r="L122" s="28"/>
    </row>
    <row r="123" customFormat="false" ht="43.25" hidden="false" customHeight="false" outlineLevel="0" collapsed="false">
      <c r="A123" s="31" t="n">
        <v>122</v>
      </c>
      <c r="B123" s="31" t="s">
        <v>476</v>
      </c>
      <c r="C123" s="31" t="s">
        <v>473</v>
      </c>
      <c r="D123" s="31" t="s">
        <v>477</v>
      </c>
      <c r="E123" s="32" t="s">
        <v>72</v>
      </c>
      <c r="F123" s="31" t="s">
        <v>92</v>
      </c>
      <c r="G123" s="31" t="s">
        <v>478</v>
      </c>
      <c r="H123" s="31" t="s">
        <v>75</v>
      </c>
      <c r="I123" s="31"/>
      <c r="J123" s="31"/>
      <c r="K123" s="33"/>
      <c r="L123" s="31"/>
    </row>
    <row r="124" customFormat="false" ht="85.05" hidden="false" customHeight="false" outlineLevel="0" collapsed="false">
      <c r="A124" s="28" t="n">
        <v>123</v>
      </c>
      <c r="B124" s="28" t="s">
        <v>479</v>
      </c>
      <c r="C124" s="28" t="s">
        <v>473</v>
      </c>
      <c r="D124" s="28" t="s">
        <v>480</v>
      </c>
      <c r="E124" s="29" t="s">
        <v>72</v>
      </c>
      <c r="F124" s="28" t="s">
        <v>78</v>
      </c>
      <c r="G124" s="28" t="s">
        <v>481</v>
      </c>
      <c r="H124" s="28" t="s">
        <v>75</v>
      </c>
      <c r="I124" s="28"/>
      <c r="J124" s="28"/>
      <c r="K124" s="30"/>
      <c r="L124" s="28"/>
    </row>
    <row r="125" customFormat="false" ht="32.8" hidden="false" customHeight="false" outlineLevel="0" collapsed="false">
      <c r="A125" s="31" t="n">
        <v>124</v>
      </c>
      <c r="B125" s="31" t="s">
        <v>482</v>
      </c>
      <c r="C125" s="31" t="s">
        <v>473</v>
      </c>
      <c r="D125" s="31" t="s">
        <v>483</v>
      </c>
      <c r="E125" s="32" t="s">
        <v>72</v>
      </c>
      <c r="F125" s="31" t="s">
        <v>73</v>
      </c>
      <c r="G125" s="31" t="s">
        <v>484</v>
      </c>
      <c r="H125" s="31" t="s">
        <v>75</v>
      </c>
      <c r="I125" s="31"/>
      <c r="J125" s="31"/>
      <c r="K125" s="33"/>
      <c r="L125" s="31"/>
    </row>
    <row r="126" customFormat="false" ht="85.05" hidden="false" customHeight="false" outlineLevel="0" collapsed="false">
      <c r="A126" s="28" t="n">
        <v>125</v>
      </c>
      <c r="B126" s="28" t="s">
        <v>485</v>
      </c>
      <c r="C126" s="28" t="s">
        <v>473</v>
      </c>
      <c r="D126" s="28" t="s">
        <v>486</v>
      </c>
      <c r="E126" s="29" t="s">
        <v>72</v>
      </c>
      <c r="F126" s="28" t="s">
        <v>92</v>
      </c>
      <c r="G126" s="28" t="s">
        <v>487</v>
      </c>
      <c r="H126" s="28" t="s">
        <v>75</v>
      </c>
      <c r="I126" s="28"/>
      <c r="J126" s="28"/>
      <c r="K126" s="30"/>
      <c r="L126" s="28"/>
    </row>
    <row r="127" customFormat="false" ht="32.8" hidden="false" customHeight="false" outlineLevel="0" collapsed="false">
      <c r="A127" s="31" t="n">
        <v>126</v>
      </c>
      <c r="B127" s="31" t="s">
        <v>488</v>
      </c>
      <c r="C127" s="31" t="s">
        <v>473</v>
      </c>
      <c r="D127" s="31" t="s">
        <v>489</v>
      </c>
      <c r="E127" s="32" t="s">
        <v>72</v>
      </c>
      <c r="F127" s="31" t="s">
        <v>73</v>
      </c>
      <c r="G127" s="31" t="s">
        <v>490</v>
      </c>
      <c r="H127" s="31" t="s">
        <v>75</v>
      </c>
      <c r="I127" s="31"/>
      <c r="J127" s="31"/>
      <c r="K127" s="33"/>
      <c r="L127" s="31"/>
    </row>
    <row r="128" customFormat="false" ht="32.8" hidden="false" customHeight="false" outlineLevel="0" collapsed="false">
      <c r="A128" s="28" t="n">
        <v>127</v>
      </c>
      <c r="B128" s="28" t="s">
        <v>491</v>
      </c>
      <c r="C128" s="28" t="s">
        <v>473</v>
      </c>
      <c r="D128" s="28" t="s">
        <v>492</v>
      </c>
      <c r="E128" s="29" t="s">
        <v>72</v>
      </c>
      <c r="F128" s="28" t="s">
        <v>73</v>
      </c>
      <c r="G128" s="28" t="s">
        <v>493</v>
      </c>
      <c r="H128" s="28" t="s">
        <v>75</v>
      </c>
      <c r="I128" s="28"/>
      <c r="J128" s="28"/>
      <c r="K128" s="30"/>
      <c r="L128" s="28"/>
    </row>
    <row r="129" customFormat="false" ht="22.35" hidden="false" customHeight="false" outlineLevel="0" collapsed="false">
      <c r="A129" s="31" t="n">
        <v>128</v>
      </c>
      <c r="B129" s="31" t="s">
        <v>494</v>
      </c>
      <c r="C129" s="31" t="s">
        <v>473</v>
      </c>
      <c r="D129" s="31" t="s">
        <v>495</v>
      </c>
      <c r="E129" s="32" t="s">
        <v>72</v>
      </c>
      <c r="F129" s="31" t="s">
        <v>73</v>
      </c>
      <c r="G129" s="31" t="s">
        <v>496</v>
      </c>
      <c r="H129" s="31" t="s">
        <v>75</v>
      </c>
      <c r="I129" s="31"/>
      <c r="J129" s="31"/>
      <c r="K129" s="33"/>
      <c r="L129" s="31"/>
    </row>
    <row r="130" customFormat="false" ht="32.8" hidden="false" customHeight="false" outlineLevel="0" collapsed="false">
      <c r="A130" s="28" t="n">
        <v>129</v>
      </c>
      <c r="B130" s="28" t="s">
        <v>497</v>
      </c>
      <c r="C130" s="28" t="s">
        <v>473</v>
      </c>
      <c r="D130" s="28" t="s">
        <v>498</v>
      </c>
      <c r="E130" s="29" t="s">
        <v>72</v>
      </c>
      <c r="F130" s="28" t="s">
        <v>73</v>
      </c>
      <c r="G130" s="28" t="s">
        <v>499</v>
      </c>
      <c r="H130" s="28" t="s">
        <v>75</v>
      </c>
      <c r="I130" s="28"/>
      <c r="J130" s="28"/>
      <c r="K130" s="30"/>
      <c r="L130" s="28"/>
    </row>
    <row r="131" customFormat="false" ht="64.15" hidden="false" customHeight="false" outlineLevel="0" collapsed="false">
      <c r="A131" s="31" t="n">
        <v>130</v>
      </c>
      <c r="B131" s="31" t="s">
        <v>500</v>
      </c>
      <c r="C131" s="31" t="s">
        <v>473</v>
      </c>
      <c r="D131" s="31" t="s">
        <v>501</v>
      </c>
      <c r="E131" s="32" t="s">
        <v>72</v>
      </c>
      <c r="F131" s="31" t="s">
        <v>73</v>
      </c>
      <c r="G131" s="31" t="s">
        <v>502</v>
      </c>
      <c r="H131" s="31" t="s">
        <v>75</v>
      </c>
      <c r="I131" s="31"/>
      <c r="J131" s="31"/>
      <c r="K131" s="33"/>
      <c r="L131" s="31"/>
    </row>
    <row r="132" customFormat="false" ht="32.8" hidden="false" customHeight="false" outlineLevel="0" collapsed="false">
      <c r="A132" s="28" t="n">
        <v>131</v>
      </c>
      <c r="B132" s="28" t="s">
        <v>503</v>
      </c>
      <c r="C132" s="28" t="s">
        <v>504</v>
      </c>
      <c r="D132" s="28" t="s">
        <v>505</v>
      </c>
      <c r="E132" s="34" t="s">
        <v>82</v>
      </c>
      <c r="F132" s="28" t="s">
        <v>78</v>
      </c>
      <c r="G132" s="28" t="s">
        <v>506</v>
      </c>
      <c r="H132" s="28" t="s">
        <v>75</v>
      </c>
      <c r="I132" s="28"/>
      <c r="J132" s="28"/>
      <c r="K132" s="30"/>
      <c r="L132" s="28"/>
    </row>
    <row r="133" customFormat="false" ht="22.35" hidden="false" customHeight="false" outlineLevel="0" collapsed="false">
      <c r="A133" s="31" t="n">
        <v>132</v>
      </c>
      <c r="B133" s="31" t="s">
        <v>507</v>
      </c>
      <c r="C133" s="31" t="s">
        <v>504</v>
      </c>
      <c r="D133" s="31" t="s">
        <v>508</v>
      </c>
      <c r="E133" s="32" t="s">
        <v>72</v>
      </c>
      <c r="F133" s="31" t="s">
        <v>78</v>
      </c>
      <c r="G133" s="31" t="s">
        <v>509</v>
      </c>
      <c r="H133" s="31" t="s">
        <v>75</v>
      </c>
      <c r="I133" s="31"/>
      <c r="J133" s="31"/>
      <c r="K133" s="33"/>
      <c r="L133" s="31"/>
    </row>
    <row r="134" customFormat="false" ht="22.35" hidden="false" customHeight="false" outlineLevel="0" collapsed="false">
      <c r="A134" s="28" t="n">
        <v>133</v>
      </c>
      <c r="B134" s="28" t="s">
        <v>510</v>
      </c>
      <c r="C134" s="28" t="s">
        <v>504</v>
      </c>
      <c r="D134" s="28" t="s">
        <v>511</v>
      </c>
      <c r="E134" s="29" t="s">
        <v>72</v>
      </c>
      <c r="F134" s="28" t="s">
        <v>78</v>
      </c>
      <c r="G134" s="28" t="s">
        <v>512</v>
      </c>
      <c r="H134" s="28" t="s">
        <v>75</v>
      </c>
      <c r="I134" s="28"/>
      <c r="J134" s="28"/>
      <c r="K134" s="30"/>
      <c r="L134" s="28"/>
    </row>
    <row r="135" customFormat="false" ht="22.35" hidden="false" customHeight="false" outlineLevel="0" collapsed="false">
      <c r="A135" s="31" t="n">
        <v>134</v>
      </c>
      <c r="B135" s="31" t="s">
        <v>513</v>
      </c>
      <c r="C135" s="31" t="s">
        <v>504</v>
      </c>
      <c r="D135" s="31" t="s">
        <v>514</v>
      </c>
      <c r="E135" s="32" t="s">
        <v>72</v>
      </c>
      <c r="F135" s="31" t="s">
        <v>78</v>
      </c>
      <c r="G135" s="31" t="s">
        <v>515</v>
      </c>
      <c r="H135" s="31" t="s">
        <v>75</v>
      </c>
      <c r="I135" s="31"/>
      <c r="J135" s="31"/>
      <c r="K135" s="33"/>
      <c r="L135" s="31"/>
    </row>
    <row r="136" customFormat="false" ht="22.35" hidden="false" customHeight="false" outlineLevel="0" collapsed="false">
      <c r="A136" s="28" t="n">
        <v>135</v>
      </c>
      <c r="B136" s="28" t="s">
        <v>516</v>
      </c>
      <c r="C136" s="28" t="s">
        <v>504</v>
      </c>
      <c r="D136" s="28" t="s">
        <v>517</v>
      </c>
      <c r="E136" s="29" t="s">
        <v>72</v>
      </c>
      <c r="F136" s="28" t="s">
        <v>78</v>
      </c>
      <c r="G136" s="28" t="s">
        <v>518</v>
      </c>
      <c r="H136" s="28" t="s">
        <v>75</v>
      </c>
      <c r="I136" s="28"/>
      <c r="J136" s="28"/>
      <c r="K136" s="30"/>
      <c r="L136" s="28"/>
    </row>
    <row r="137" customFormat="false" ht="22.35" hidden="false" customHeight="false" outlineLevel="0" collapsed="false">
      <c r="A137" s="31" t="n">
        <v>136</v>
      </c>
      <c r="B137" s="31" t="s">
        <v>519</v>
      </c>
      <c r="C137" s="31" t="s">
        <v>504</v>
      </c>
      <c r="D137" s="31" t="s">
        <v>520</v>
      </c>
      <c r="E137" s="32" t="s">
        <v>72</v>
      </c>
      <c r="F137" s="31" t="s">
        <v>78</v>
      </c>
      <c r="G137" s="31" t="s">
        <v>521</v>
      </c>
      <c r="H137" s="31" t="s">
        <v>75</v>
      </c>
      <c r="I137" s="31"/>
      <c r="J137" s="31"/>
      <c r="K137" s="33"/>
      <c r="L137" s="31"/>
    </row>
    <row r="138" customFormat="false" ht="32.8" hidden="false" customHeight="false" outlineLevel="0" collapsed="false">
      <c r="A138" s="28" t="n">
        <v>137</v>
      </c>
      <c r="B138" s="28" t="s">
        <v>522</v>
      </c>
      <c r="C138" s="28" t="s">
        <v>504</v>
      </c>
      <c r="D138" s="28" t="s">
        <v>523</v>
      </c>
      <c r="E138" s="29" t="s">
        <v>72</v>
      </c>
      <c r="F138" s="28" t="s">
        <v>78</v>
      </c>
      <c r="G138" s="28" t="s">
        <v>524</v>
      </c>
      <c r="H138" s="28" t="s">
        <v>75</v>
      </c>
      <c r="I138" s="28"/>
      <c r="J138" s="28"/>
      <c r="K138" s="30"/>
      <c r="L138" s="28"/>
    </row>
    <row r="139" customFormat="false" ht="22.35" hidden="false" customHeight="false" outlineLevel="0" collapsed="false">
      <c r="A139" s="31" t="n">
        <v>138</v>
      </c>
      <c r="B139" s="31" t="s">
        <v>525</v>
      </c>
      <c r="C139" s="31" t="s">
        <v>504</v>
      </c>
      <c r="D139" s="31" t="s">
        <v>526</v>
      </c>
      <c r="E139" s="32" t="s">
        <v>72</v>
      </c>
      <c r="F139" s="31" t="s">
        <v>78</v>
      </c>
      <c r="G139" s="31" t="s">
        <v>527</v>
      </c>
      <c r="H139" s="31" t="s">
        <v>75</v>
      </c>
      <c r="I139" s="31"/>
      <c r="J139" s="31"/>
      <c r="K139" s="33"/>
      <c r="L139" s="31"/>
    </row>
    <row r="140" customFormat="false" ht="22.35" hidden="false" customHeight="false" outlineLevel="0" collapsed="false">
      <c r="A140" s="28" t="n">
        <v>139</v>
      </c>
      <c r="B140" s="28" t="s">
        <v>528</v>
      </c>
      <c r="C140" s="28" t="s">
        <v>504</v>
      </c>
      <c r="D140" s="28" t="s">
        <v>529</v>
      </c>
      <c r="E140" s="29" t="s">
        <v>72</v>
      </c>
      <c r="F140" s="28" t="s">
        <v>78</v>
      </c>
      <c r="G140" s="28" t="s">
        <v>530</v>
      </c>
      <c r="H140" s="28" t="s">
        <v>75</v>
      </c>
      <c r="I140" s="28"/>
      <c r="J140" s="28"/>
      <c r="K140" s="30"/>
      <c r="L140" s="28"/>
    </row>
    <row r="141" customFormat="false" ht="22.35" hidden="false" customHeight="false" outlineLevel="0" collapsed="false">
      <c r="A141" s="31" t="n">
        <v>140</v>
      </c>
      <c r="B141" s="31" t="s">
        <v>531</v>
      </c>
      <c r="C141" s="31" t="s">
        <v>504</v>
      </c>
      <c r="D141" s="31" t="s">
        <v>532</v>
      </c>
      <c r="E141" s="32" t="s">
        <v>72</v>
      </c>
      <c r="F141" s="31" t="s">
        <v>78</v>
      </c>
      <c r="G141" s="31" t="s">
        <v>533</v>
      </c>
      <c r="H141" s="31" t="s">
        <v>75</v>
      </c>
      <c r="I141" s="31"/>
      <c r="J141" s="31"/>
      <c r="K141" s="33"/>
      <c r="L141" s="31"/>
    </row>
    <row r="142" customFormat="false" ht="22.35" hidden="false" customHeight="false" outlineLevel="0" collapsed="false">
      <c r="A142" s="28" t="n">
        <v>141</v>
      </c>
      <c r="B142" s="28" t="s">
        <v>534</v>
      </c>
      <c r="C142" s="28" t="s">
        <v>504</v>
      </c>
      <c r="D142" s="28" t="s">
        <v>535</v>
      </c>
      <c r="E142" s="29" t="s">
        <v>72</v>
      </c>
      <c r="F142" s="28" t="s">
        <v>78</v>
      </c>
      <c r="G142" s="28" t="s">
        <v>536</v>
      </c>
      <c r="H142" s="28" t="s">
        <v>75</v>
      </c>
      <c r="I142" s="28"/>
      <c r="J142" s="28"/>
      <c r="K142" s="30"/>
      <c r="L142" s="28"/>
    </row>
    <row r="143" customFormat="false" ht="22.35" hidden="false" customHeight="false" outlineLevel="0" collapsed="false">
      <c r="A143" s="31" t="n">
        <v>142</v>
      </c>
      <c r="B143" s="31" t="s">
        <v>537</v>
      </c>
      <c r="C143" s="31" t="s">
        <v>504</v>
      </c>
      <c r="D143" s="31" t="s">
        <v>538</v>
      </c>
      <c r="E143" s="32" t="s">
        <v>72</v>
      </c>
      <c r="F143" s="31" t="s">
        <v>78</v>
      </c>
      <c r="G143" s="31" t="s">
        <v>539</v>
      </c>
      <c r="H143" s="31" t="s">
        <v>75</v>
      </c>
      <c r="I143" s="31"/>
      <c r="J143" s="31"/>
      <c r="K143" s="33"/>
      <c r="L143" s="31"/>
    </row>
    <row r="144" customFormat="false" ht="22.35" hidden="false" customHeight="false" outlineLevel="0" collapsed="false">
      <c r="A144" s="28" t="n">
        <v>143</v>
      </c>
      <c r="B144" s="28" t="s">
        <v>540</v>
      </c>
      <c r="C144" s="28" t="s">
        <v>504</v>
      </c>
      <c r="D144" s="28" t="s">
        <v>541</v>
      </c>
      <c r="E144" s="29" t="s">
        <v>72</v>
      </c>
      <c r="F144" s="28" t="s">
        <v>78</v>
      </c>
      <c r="G144" s="28" t="s">
        <v>542</v>
      </c>
      <c r="H144" s="28" t="s">
        <v>75</v>
      </c>
      <c r="I144" s="28"/>
      <c r="J144" s="28"/>
      <c r="K144" s="30"/>
      <c r="L144" s="28"/>
    </row>
    <row r="145" customFormat="false" ht="22.35" hidden="false" customHeight="false" outlineLevel="0" collapsed="false">
      <c r="A145" s="31" t="n">
        <v>144</v>
      </c>
      <c r="B145" s="31" t="s">
        <v>543</v>
      </c>
      <c r="C145" s="31" t="s">
        <v>504</v>
      </c>
      <c r="D145" s="31" t="s">
        <v>544</v>
      </c>
      <c r="E145" s="32" t="s">
        <v>72</v>
      </c>
      <c r="F145" s="31" t="s">
        <v>78</v>
      </c>
      <c r="G145" s="31" t="s">
        <v>545</v>
      </c>
      <c r="H145" s="31" t="s">
        <v>75</v>
      </c>
      <c r="I145" s="31"/>
      <c r="J145" s="31"/>
      <c r="K145" s="33"/>
      <c r="L145" s="31"/>
    </row>
    <row r="146" customFormat="false" ht="22.35" hidden="false" customHeight="false" outlineLevel="0" collapsed="false">
      <c r="A146" s="28" t="n">
        <v>145</v>
      </c>
      <c r="B146" s="28" t="s">
        <v>546</v>
      </c>
      <c r="C146" s="28" t="s">
        <v>504</v>
      </c>
      <c r="D146" s="28" t="s">
        <v>547</v>
      </c>
      <c r="E146" s="29" t="s">
        <v>72</v>
      </c>
      <c r="F146" s="28" t="s">
        <v>78</v>
      </c>
      <c r="G146" s="28" t="s">
        <v>548</v>
      </c>
      <c r="H146" s="28" t="s">
        <v>75</v>
      </c>
      <c r="I146" s="28"/>
      <c r="J146" s="28"/>
      <c r="K146" s="30"/>
      <c r="L146" s="28"/>
    </row>
    <row r="147" customFormat="false" ht="22.35" hidden="false" customHeight="false" outlineLevel="0" collapsed="false">
      <c r="A147" s="31" t="n">
        <v>146</v>
      </c>
      <c r="B147" s="31" t="s">
        <v>549</v>
      </c>
      <c r="C147" s="31" t="s">
        <v>504</v>
      </c>
      <c r="D147" s="31" t="s">
        <v>550</v>
      </c>
      <c r="E147" s="32" t="s">
        <v>72</v>
      </c>
      <c r="F147" s="31" t="s">
        <v>78</v>
      </c>
      <c r="G147" s="31" t="s">
        <v>551</v>
      </c>
      <c r="H147" s="31" t="s">
        <v>75</v>
      </c>
      <c r="I147" s="31"/>
      <c r="J147" s="31"/>
      <c r="K147" s="33"/>
      <c r="L147" s="31"/>
    </row>
    <row r="148" customFormat="false" ht="22.35" hidden="false" customHeight="false" outlineLevel="0" collapsed="false">
      <c r="A148" s="28" t="n">
        <v>147</v>
      </c>
      <c r="B148" s="28" t="s">
        <v>552</v>
      </c>
      <c r="C148" s="28" t="s">
        <v>504</v>
      </c>
      <c r="D148" s="28" t="s">
        <v>553</v>
      </c>
      <c r="E148" s="29" t="s">
        <v>72</v>
      </c>
      <c r="F148" s="28" t="s">
        <v>78</v>
      </c>
      <c r="G148" s="28" t="s">
        <v>554</v>
      </c>
      <c r="H148" s="28" t="s">
        <v>75</v>
      </c>
      <c r="I148" s="28"/>
      <c r="J148" s="28"/>
      <c r="K148" s="30"/>
      <c r="L148" s="28"/>
    </row>
    <row r="149" customFormat="false" ht="22.35" hidden="false" customHeight="false" outlineLevel="0" collapsed="false">
      <c r="A149" s="31" t="n">
        <v>148</v>
      </c>
      <c r="B149" s="31" t="s">
        <v>555</v>
      </c>
      <c r="C149" s="31" t="s">
        <v>504</v>
      </c>
      <c r="D149" s="31" t="s">
        <v>556</v>
      </c>
      <c r="E149" s="32" t="s">
        <v>72</v>
      </c>
      <c r="F149" s="31" t="s">
        <v>78</v>
      </c>
      <c r="G149" s="31" t="s">
        <v>557</v>
      </c>
      <c r="H149" s="31" t="s">
        <v>75</v>
      </c>
      <c r="I149" s="31"/>
      <c r="J149" s="31"/>
      <c r="K149" s="33"/>
      <c r="L149" s="31"/>
    </row>
    <row r="150" customFormat="false" ht="22.35" hidden="false" customHeight="false" outlineLevel="0" collapsed="false">
      <c r="A150" s="28" t="n">
        <v>149</v>
      </c>
      <c r="B150" s="28" t="s">
        <v>558</v>
      </c>
      <c r="C150" s="28" t="s">
        <v>504</v>
      </c>
      <c r="D150" s="28" t="s">
        <v>559</v>
      </c>
      <c r="E150" s="29" t="s">
        <v>72</v>
      </c>
      <c r="F150" s="28" t="s">
        <v>78</v>
      </c>
      <c r="G150" s="28" t="s">
        <v>560</v>
      </c>
      <c r="H150" s="28" t="s">
        <v>75</v>
      </c>
      <c r="I150" s="28"/>
      <c r="J150" s="28"/>
      <c r="K150" s="30"/>
      <c r="L150" s="28"/>
    </row>
    <row r="151" customFormat="false" ht="22.35" hidden="false" customHeight="false" outlineLevel="0" collapsed="false">
      <c r="A151" s="31" t="n">
        <v>150</v>
      </c>
      <c r="B151" s="31" t="s">
        <v>561</v>
      </c>
      <c r="C151" s="31" t="s">
        <v>504</v>
      </c>
      <c r="D151" s="31" t="s">
        <v>562</v>
      </c>
      <c r="E151" s="32" t="s">
        <v>72</v>
      </c>
      <c r="F151" s="31" t="s">
        <v>78</v>
      </c>
      <c r="G151" s="31" t="s">
        <v>563</v>
      </c>
      <c r="H151" s="31" t="s">
        <v>75</v>
      </c>
      <c r="I151" s="31"/>
      <c r="J151" s="31"/>
      <c r="K151" s="33"/>
      <c r="L151" s="31"/>
    </row>
    <row r="152" customFormat="false" ht="22.35" hidden="false" customHeight="false" outlineLevel="0" collapsed="false">
      <c r="A152" s="28" t="n">
        <v>151</v>
      </c>
      <c r="B152" s="28" t="s">
        <v>564</v>
      </c>
      <c r="C152" s="28" t="s">
        <v>504</v>
      </c>
      <c r="D152" s="28" t="s">
        <v>565</v>
      </c>
      <c r="E152" s="29" t="s">
        <v>72</v>
      </c>
      <c r="F152" s="28" t="s">
        <v>78</v>
      </c>
      <c r="G152" s="28" t="s">
        <v>566</v>
      </c>
      <c r="H152" s="28" t="s">
        <v>75</v>
      </c>
      <c r="I152" s="28"/>
      <c r="J152" s="28"/>
      <c r="K152" s="30"/>
      <c r="L152" s="28"/>
    </row>
    <row r="153" customFormat="false" ht="22.35" hidden="false" customHeight="false" outlineLevel="0" collapsed="false">
      <c r="A153" s="31" t="n">
        <v>152</v>
      </c>
      <c r="B153" s="31" t="s">
        <v>567</v>
      </c>
      <c r="C153" s="31" t="s">
        <v>504</v>
      </c>
      <c r="D153" s="31" t="s">
        <v>568</v>
      </c>
      <c r="E153" s="32" t="s">
        <v>72</v>
      </c>
      <c r="F153" s="31" t="s">
        <v>78</v>
      </c>
      <c r="G153" s="31" t="s">
        <v>569</v>
      </c>
      <c r="H153" s="31" t="s">
        <v>75</v>
      </c>
      <c r="I153" s="31"/>
      <c r="J153" s="31"/>
      <c r="K153" s="33"/>
      <c r="L153" s="31"/>
    </row>
    <row r="154" customFormat="false" ht="22.35" hidden="false" customHeight="false" outlineLevel="0" collapsed="false">
      <c r="A154" s="28" t="n">
        <v>153</v>
      </c>
      <c r="B154" s="28" t="s">
        <v>570</v>
      </c>
      <c r="C154" s="28" t="s">
        <v>504</v>
      </c>
      <c r="D154" s="28" t="s">
        <v>571</v>
      </c>
      <c r="E154" s="29" t="s">
        <v>72</v>
      </c>
      <c r="F154" s="28" t="s">
        <v>78</v>
      </c>
      <c r="G154" s="28" t="s">
        <v>572</v>
      </c>
      <c r="H154" s="28" t="s">
        <v>75</v>
      </c>
      <c r="I154" s="28"/>
      <c r="J154" s="28"/>
      <c r="K154" s="30"/>
      <c r="L154" s="28"/>
    </row>
    <row r="155" customFormat="false" ht="22.35" hidden="false" customHeight="false" outlineLevel="0" collapsed="false">
      <c r="A155" s="31" t="n">
        <v>154</v>
      </c>
      <c r="B155" s="31" t="s">
        <v>573</v>
      </c>
      <c r="C155" s="31" t="s">
        <v>504</v>
      </c>
      <c r="D155" s="31" t="s">
        <v>574</v>
      </c>
      <c r="E155" s="32" t="s">
        <v>72</v>
      </c>
      <c r="F155" s="31" t="s">
        <v>78</v>
      </c>
      <c r="G155" s="31" t="s">
        <v>575</v>
      </c>
      <c r="H155" s="31" t="s">
        <v>75</v>
      </c>
      <c r="I155" s="31"/>
      <c r="J155" s="31"/>
      <c r="K155" s="33"/>
      <c r="L155" s="31"/>
    </row>
    <row r="156" customFormat="false" ht="22.35" hidden="false" customHeight="false" outlineLevel="0" collapsed="false">
      <c r="A156" s="28" t="n">
        <v>155</v>
      </c>
      <c r="B156" s="28" t="s">
        <v>576</v>
      </c>
      <c r="C156" s="28" t="s">
        <v>504</v>
      </c>
      <c r="D156" s="28" t="s">
        <v>577</v>
      </c>
      <c r="E156" s="29" t="s">
        <v>72</v>
      </c>
      <c r="F156" s="28" t="s">
        <v>78</v>
      </c>
      <c r="G156" s="28" t="s">
        <v>578</v>
      </c>
      <c r="H156" s="28" t="s">
        <v>75</v>
      </c>
      <c r="I156" s="28"/>
      <c r="J156" s="28"/>
      <c r="K156" s="30"/>
      <c r="L156" s="28"/>
    </row>
    <row r="157" customFormat="false" ht="32.8" hidden="false" customHeight="false" outlineLevel="0" collapsed="false">
      <c r="A157" s="31" t="n">
        <v>156</v>
      </c>
      <c r="B157" s="31" t="s">
        <v>579</v>
      </c>
      <c r="C157" s="31" t="s">
        <v>123</v>
      </c>
      <c r="D157" s="31" t="s">
        <v>580</v>
      </c>
      <c r="E157" s="35" t="s">
        <v>82</v>
      </c>
      <c r="F157" s="31" t="s">
        <v>73</v>
      </c>
      <c r="G157" s="31" t="s">
        <v>581</v>
      </c>
      <c r="H157" s="31" t="s">
        <v>75</v>
      </c>
      <c r="I157" s="31"/>
      <c r="J157" s="31"/>
      <c r="K157" s="33"/>
      <c r="L157" s="31"/>
    </row>
  </sheetData>
  <autoFilter ref="A1:L157"/>
  <conditionalFormatting sqref="H2:H157">
    <cfRule type="cellIs" priority="2" operator="equal" aboveAverage="0" equalAverage="0" bottom="0" percent="0" rank="0" text="" dxfId="5">
      <formula>"Met"</formula>
    </cfRule>
    <cfRule type="cellIs" priority="3" operator="equal" aboveAverage="0" equalAverage="0" bottom="0" percent="0" rank="0" text="" dxfId="6">
      <formula>"Partly met"</formula>
    </cfRule>
    <cfRule type="cellIs" priority="4" operator="equal" aboveAverage="0" equalAverage="0" bottom="0" percent="0" rank="0" text="" dxfId="7">
      <formula>"Not met"</formula>
    </cfRule>
    <cfRule type="cellIs" priority="5" operator="equal" aboveAverage="0" equalAverage="0" bottom="0" percent="0" rank="0" text="" dxfId="8">
      <formula>"Not applicable"</formula>
    </cfRule>
  </conditionalFormatting>
  <dataValidations count="1">
    <dataValidation allowBlank="true" error="Choose a value from the list" errorStyle="stop" errorTitle="Not on the list" operator="between" showDropDown="false" showErrorMessage="false" showInputMessage="false" sqref="H2:H157" type="list">
      <formula1>"Met,Partly met,Not met,Not applicable,Not assessed"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6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64"/>
    <col collapsed="false" customWidth="true" hidden="false" outlineLevel="0" max="4" min="4" style="0" width="12"/>
    <col collapsed="false" customWidth="true" hidden="false" outlineLevel="0" max="5" min="5" style="0" width="44"/>
    <col collapsed="false" customWidth="true" hidden="false" outlineLevel="0" max="6" min="6" style="0" width="18"/>
    <col collapsed="false" customWidth="true" hidden="false" outlineLevel="0" max="7" min="7" style="0" width="30"/>
  </cols>
  <sheetData>
    <row r="1" customFormat="false" ht="31.5" hidden="false" customHeight="true" outlineLevel="0" collapsed="false">
      <c r="A1" s="27" t="s">
        <v>59</v>
      </c>
      <c r="B1" s="27" t="s">
        <v>582</v>
      </c>
      <c r="C1" s="27" t="s">
        <v>583</v>
      </c>
      <c r="D1" s="27" t="s">
        <v>584</v>
      </c>
      <c r="E1" s="27" t="s">
        <v>585</v>
      </c>
      <c r="F1" s="27" t="s">
        <v>586</v>
      </c>
      <c r="G1" s="27" t="s">
        <v>68</v>
      </c>
    </row>
    <row r="2" customFormat="false" ht="15" hidden="false" customHeight="false" outlineLevel="0" collapsed="false">
      <c r="A2" s="28" t="n">
        <v>1</v>
      </c>
      <c r="B2" s="28" t="s">
        <v>587</v>
      </c>
      <c r="C2" s="28" t="s">
        <v>588</v>
      </c>
      <c r="D2" s="28"/>
      <c r="E2" s="28"/>
      <c r="F2" s="28"/>
      <c r="G2" s="28"/>
    </row>
    <row r="3" customFormat="false" ht="15" hidden="false" customHeight="false" outlineLevel="0" collapsed="false">
      <c r="A3" s="31" t="n">
        <v>2</v>
      </c>
      <c r="B3" s="31" t="s">
        <v>589</v>
      </c>
      <c r="C3" s="31" t="s">
        <v>590</v>
      </c>
      <c r="D3" s="31"/>
      <c r="E3" s="31"/>
      <c r="F3" s="31"/>
      <c r="G3" s="31"/>
    </row>
    <row r="4" customFormat="false" ht="15" hidden="false" customHeight="false" outlineLevel="0" collapsed="false">
      <c r="A4" s="28" t="n">
        <v>3</v>
      </c>
      <c r="B4" s="28" t="s">
        <v>591</v>
      </c>
      <c r="C4" s="28" t="s">
        <v>592</v>
      </c>
      <c r="D4" s="28"/>
      <c r="E4" s="28"/>
      <c r="F4" s="28"/>
      <c r="G4" s="28"/>
    </row>
    <row r="5" customFormat="false" ht="32.8" hidden="false" customHeight="false" outlineLevel="0" collapsed="false">
      <c r="A5" s="31" t="n">
        <v>4</v>
      </c>
      <c r="B5" s="31" t="s">
        <v>593</v>
      </c>
      <c r="C5" s="31" t="s">
        <v>594</v>
      </c>
      <c r="D5" s="31"/>
      <c r="E5" s="31"/>
      <c r="F5" s="31"/>
      <c r="G5" s="31"/>
    </row>
    <row r="6" customFormat="false" ht="22.35" hidden="false" customHeight="false" outlineLevel="0" collapsed="false">
      <c r="A6" s="28" t="n">
        <v>5</v>
      </c>
      <c r="B6" s="28" t="s">
        <v>595</v>
      </c>
      <c r="C6" s="28" t="s">
        <v>596</v>
      </c>
      <c r="D6" s="28"/>
      <c r="E6" s="28"/>
      <c r="F6" s="28"/>
      <c r="G6" s="28"/>
    </row>
    <row r="7" customFormat="false" ht="15" hidden="false" customHeight="false" outlineLevel="0" collapsed="false">
      <c r="A7" s="31" t="n">
        <v>6</v>
      </c>
      <c r="B7" s="31" t="s">
        <v>597</v>
      </c>
      <c r="C7" s="31" t="s">
        <v>598</v>
      </c>
      <c r="D7" s="31"/>
      <c r="E7" s="31"/>
      <c r="F7" s="31"/>
      <c r="G7" s="31"/>
    </row>
    <row r="8" customFormat="false" ht="22.35" hidden="false" customHeight="false" outlineLevel="0" collapsed="false">
      <c r="A8" s="28" t="n">
        <v>7</v>
      </c>
      <c r="B8" s="28" t="s">
        <v>599</v>
      </c>
      <c r="C8" s="28" t="s">
        <v>600</v>
      </c>
      <c r="D8" s="28"/>
      <c r="E8" s="28"/>
      <c r="F8" s="28"/>
      <c r="G8" s="28"/>
    </row>
    <row r="9" customFormat="false" ht="22.35" hidden="false" customHeight="false" outlineLevel="0" collapsed="false">
      <c r="A9" s="31" t="n">
        <v>8</v>
      </c>
      <c r="B9" s="31" t="s">
        <v>601</v>
      </c>
      <c r="C9" s="31" t="s">
        <v>602</v>
      </c>
      <c r="D9" s="31"/>
      <c r="E9" s="31"/>
      <c r="F9" s="31"/>
      <c r="G9" s="31"/>
    </row>
    <row r="10" customFormat="false" ht="15" hidden="false" customHeight="false" outlineLevel="0" collapsed="false">
      <c r="A10" s="28" t="n">
        <v>9</v>
      </c>
      <c r="B10" s="28" t="s">
        <v>603</v>
      </c>
      <c r="C10" s="28" t="s">
        <v>604</v>
      </c>
      <c r="D10" s="28"/>
      <c r="E10" s="28"/>
      <c r="F10" s="28"/>
      <c r="G10" s="28"/>
    </row>
    <row r="11" customFormat="false" ht="15" hidden="false" customHeight="false" outlineLevel="0" collapsed="false">
      <c r="A11" s="31" t="n">
        <v>10</v>
      </c>
      <c r="B11" s="31" t="s">
        <v>605</v>
      </c>
      <c r="C11" s="31" t="s">
        <v>606</v>
      </c>
      <c r="D11" s="31"/>
      <c r="E11" s="31"/>
      <c r="F11" s="31"/>
      <c r="G11" s="31"/>
    </row>
    <row r="12" customFormat="false" ht="22.35" hidden="false" customHeight="false" outlineLevel="0" collapsed="false">
      <c r="A12" s="28" t="n">
        <v>11</v>
      </c>
      <c r="B12" s="28" t="s">
        <v>607</v>
      </c>
      <c r="C12" s="28" t="s">
        <v>608</v>
      </c>
      <c r="D12" s="28"/>
      <c r="E12" s="28"/>
      <c r="F12" s="28"/>
      <c r="G12" s="28"/>
    </row>
    <row r="13" customFormat="false" ht="15" hidden="false" customHeight="false" outlineLevel="0" collapsed="false">
      <c r="A13" s="31" t="n">
        <v>12</v>
      </c>
      <c r="B13" s="31" t="s">
        <v>609</v>
      </c>
      <c r="C13" s="31" t="s">
        <v>610</v>
      </c>
      <c r="D13" s="31"/>
      <c r="E13" s="31"/>
      <c r="F13" s="31"/>
      <c r="G13" s="31"/>
    </row>
    <row r="14" customFormat="false" ht="15" hidden="false" customHeight="false" outlineLevel="0" collapsed="false">
      <c r="A14" s="28" t="n">
        <v>13</v>
      </c>
      <c r="B14" s="28" t="s">
        <v>611</v>
      </c>
      <c r="C14" s="28" t="s">
        <v>612</v>
      </c>
      <c r="D14" s="28"/>
      <c r="E14" s="28"/>
      <c r="F14" s="28"/>
      <c r="G14" s="28"/>
    </row>
    <row r="15" customFormat="false" ht="22.35" hidden="false" customHeight="false" outlineLevel="0" collapsed="false">
      <c r="A15" s="31" t="n">
        <v>14</v>
      </c>
      <c r="B15" s="31" t="s">
        <v>613</v>
      </c>
      <c r="C15" s="31" t="s">
        <v>614</v>
      </c>
      <c r="D15" s="31"/>
      <c r="E15" s="31"/>
      <c r="F15" s="31"/>
      <c r="G15" s="31"/>
    </row>
    <row r="16" customFormat="false" ht="15" hidden="false" customHeight="false" outlineLevel="0" collapsed="false">
      <c r="A16" s="28" t="n">
        <v>15</v>
      </c>
      <c r="B16" s="28" t="s">
        <v>615</v>
      </c>
      <c r="C16" s="28" t="s">
        <v>616</v>
      </c>
      <c r="D16" s="28"/>
      <c r="E16" s="28"/>
      <c r="F16" s="28"/>
      <c r="G16" s="28"/>
    </row>
    <row r="17" customFormat="false" ht="22.35" hidden="false" customHeight="false" outlineLevel="0" collapsed="false">
      <c r="A17" s="31" t="n">
        <v>16</v>
      </c>
      <c r="B17" s="31" t="s">
        <v>617</v>
      </c>
      <c r="C17" s="31" t="s">
        <v>618</v>
      </c>
      <c r="D17" s="31"/>
      <c r="E17" s="31"/>
      <c r="F17" s="31"/>
      <c r="G17" s="31"/>
    </row>
    <row r="18" customFormat="false" ht="15" hidden="false" customHeight="false" outlineLevel="0" collapsed="false">
      <c r="A18" s="28" t="n">
        <v>17</v>
      </c>
      <c r="B18" s="28" t="s">
        <v>619</v>
      </c>
      <c r="C18" s="28" t="s">
        <v>620</v>
      </c>
      <c r="D18" s="28"/>
      <c r="E18" s="28"/>
      <c r="F18" s="28"/>
      <c r="G18" s="28"/>
    </row>
    <row r="19" customFormat="false" ht="15" hidden="false" customHeight="false" outlineLevel="0" collapsed="false">
      <c r="A19" s="31" t="n">
        <v>18</v>
      </c>
      <c r="B19" s="31" t="s">
        <v>621</v>
      </c>
      <c r="C19" s="31" t="s">
        <v>622</v>
      </c>
      <c r="D19" s="31"/>
      <c r="E19" s="31"/>
      <c r="F19" s="31"/>
      <c r="G19" s="31"/>
    </row>
    <row r="20" customFormat="false" ht="15" hidden="false" customHeight="false" outlineLevel="0" collapsed="false">
      <c r="A20" s="28" t="n">
        <v>19</v>
      </c>
      <c r="B20" s="28" t="s">
        <v>623</v>
      </c>
      <c r="C20" s="28" t="s">
        <v>624</v>
      </c>
      <c r="D20" s="28"/>
      <c r="E20" s="28"/>
      <c r="F20" s="28"/>
      <c r="G20" s="28"/>
    </row>
    <row r="21" customFormat="false" ht="15" hidden="false" customHeight="false" outlineLevel="0" collapsed="false">
      <c r="A21" s="31" t="n">
        <v>20</v>
      </c>
      <c r="B21" s="31" t="s">
        <v>625</v>
      </c>
      <c r="C21" s="31" t="s">
        <v>626</v>
      </c>
      <c r="D21" s="31"/>
      <c r="E21" s="31"/>
      <c r="F21" s="31"/>
      <c r="G21" s="31"/>
    </row>
    <row r="22" customFormat="false" ht="15" hidden="false" customHeight="false" outlineLevel="0" collapsed="false">
      <c r="A22" s="28" t="n">
        <v>21</v>
      </c>
      <c r="B22" s="28" t="s">
        <v>627</v>
      </c>
      <c r="C22" s="28" t="s">
        <v>628</v>
      </c>
      <c r="D22" s="28"/>
      <c r="E22" s="28"/>
      <c r="F22" s="28"/>
      <c r="G22" s="28"/>
    </row>
    <row r="23" customFormat="false" ht="22.35" hidden="false" customHeight="false" outlineLevel="0" collapsed="false">
      <c r="A23" s="31" t="n">
        <v>22</v>
      </c>
      <c r="B23" s="31" t="s">
        <v>629</v>
      </c>
      <c r="C23" s="31" t="s">
        <v>630</v>
      </c>
      <c r="D23" s="31"/>
      <c r="E23" s="31"/>
      <c r="F23" s="31"/>
      <c r="G23" s="31"/>
    </row>
    <row r="24" customFormat="false" ht="15" hidden="false" customHeight="false" outlineLevel="0" collapsed="false">
      <c r="A24" s="28" t="n">
        <v>23</v>
      </c>
      <c r="B24" s="28" t="s">
        <v>631</v>
      </c>
      <c r="C24" s="28" t="s">
        <v>632</v>
      </c>
      <c r="D24" s="28"/>
      <c r="E24" s="28"/>
      <c r="F24" s="28"/>
      <c r="G24" s="28"/>
    </row>
    <row r="25" customFormat="false" ht="15" hidden="false" customHeight="false" outlineLevel="0" collapsed="false">
      <c r="A25" s="31" t="n">
        <v>24</v>
      </c>
      <c r="B25" s="31" t="s">
        <v>633</v>
      </c>
      <c r="C25" s="31" t="s">
        <v>634</v>
      </c>
      <c r="D25" s="31"/>
      <c r="E25" s="31"/>
      <c r="F25" s="31"/>
      <c r="G25" s="31"/>
    </row>
    <row r="26" customFormat="false" ht="22.35" hidden="false" customHeight="false" outlineLevel="0" collapsed="false">
      <c r="A26" s="28" t="n">
        <v>25</v>
      </c>
      <c r="B26" s="28" t="s">
        <v>635</v>
      </c>
      <c r="C26" s="28" t="s">
        <v>636</v>
      </c>
      <c r="D26" s="28"/>
      <c r="E26" s="28"/>
      <c r="F26" s="28"/>
      <c r="G26" s="28"/>
    </row>
    <row r="27" customFormat="false" ht="15" hidden="false" customHeight="false" outlineLevel="0" collapsed="false">
      <c r="A27" s="31" t="n">
        <v>26</v>
      </c>
      <c r="B27" s="31" t="s">
        <v>637</v>
      </c>
      <c r="C27" s="31" t="s">
        <v>638</v>
      </c>
      <c r="D27" s="31"/>
      <c r="E27" s="31"/>
      <c r="F27" s="31"/>
      <c r="G27" s="31"/>
    </row>
    <row r="28" customFormat="false" ht="15" hidden="false" customHeight="false" outlineLevel="0" collapsed="false">
      <c r="A28" s="28" t="n">
        <v>27</v>
      </c>
      <c r="B28" s="28" t="s">
        <v>639</v>
      </c>
      <c r="C28" s="28" t="s">
        <v>640</v>
      </c>
      <c r="D28" s="28"/>
      <c r="E28" s="28"/>
      <c r="F28" s="28"/>
      <c r="G28" s="28"/>
    </row>
    <row r="29" customFormat="false" ht="15" hidden="false" customHeight="false" outlineLevel="0" collapsed="false">
      <c r="A29" s="31" t="n">
        <v>28</v>
      </c>
      <c r="B29" s="31" t="s">
        <v>641</v>
      </c>
      <c r="C29" s="31" t="s">
        <v>642</v>
      </c>
      <c r="D29" s="31"/>
      <c r="E29" s="31"/>
      <c r="F29" s="31"/>
      <c r="G29" s="31"/>
    </row>
    <row r="30" customFormat="false" ht="22.35" hidden="false" customHeight="false" outlineLevel="0" collapsed="false">
      <c r="A30" s="28" t="n">
        <v>29</v>
      </c>
      <c r="B30" s="28" t="s">
        <v>643</v>
      </c>
      <c r="C30" s="28" t="s">
        <v>644</v>
      </c>
      <c r="D30" s="28"/>
      <c r="E30" s="28"/>
      <c r="F30" s="28"/>
      <c r="G30" s="28"/>
    </row>
    <row r="31" customFormat="false" ht="15" hidden="false" customHeight="false" outlineLevel="0" collapsed="false">
      <c r="A31" s="31" t="n">
        <v>30</v>
      </c>
      <c r="B31" s="31" t="s">
        <v>645</v>
      </c>
      <c r="C31" s="31" t="s">
        <v>646</v>
      </c>
      <c r="D31" s="31"/>
      <c r="E31" s="31"/>
      <c r="F31" s="31"/>
      <c r="G31" s="31"/>
    </row>
    <row r="32" customFormat="false" ht="15" hidden="false" customHeight="false" outlineLevel="0" collapsed="false">
      <c r="A32" s="28" t="n">
        <v>31</v>
      </c>
      <c r="B32" s="28" t="s">
        <v>647</v>
      </c>
      <c r="C32" s="28" t="s">
        <v>648</v>
      </c>
      <c r="D32" s="28"/>
      <c r="E32" s="28"/>
      <c r="F32" s="28"/>
      <c r="G32" s="28"/>
    </row>
    <row r="33" customFormat="false" ht="15" hidden="false" customHeight="false" outlineLevel="0" collapsed="false">
      <c r="A33" s="31" t="n">
        <v>32</v>
      </c>
      <c r="B33" s="31" t="s">
        <v>649</v>
      </c>
      <c r="C33" s="31" t="s">
        <v>650</v>
      </c>
      <c r="D33" s="31"/>
      <c r="E33" s="31"/>
      <c r="F33" s="31"/>
      <c r="G33" s="31"/>
    </row>
    <row r="34" customFormat="false" ht="15" hidden="false" customHeight="false" outlineLevel="0" collapsed="false">
      <c r="A34" s="28" t="n">
        <v>33</v>
      </c>
      <c r="B34" s="28" t="s">
        <v>651</v>
      </c>
      <c r="C34" s="28" t="s">
        <v>652</v>
      </c>
      <c r="D34" s="28"/>
      <c r="E34" s="28"/>
      <c r="F34" s="28"/>
      <c r="G34" s="28"/>
    </row>
    <row r="35" customFormat="false" ht="15" hidden="false" customHeight="false" outlineLevel="0" collapsed="false">
      <c r="A35" s="31" t="n">
        <v>34</v>
      </c>
      <c r="B35" s="31" t="s">
        <v>653</v>
      </c>
      <c r="C35" s="31" t="s">
        <v>654</v>
      </c>
      <c r="D35" s="31"/>
      <c r="E35" s="31"/>
      <c r="F35" s="31"/>
      <c r="G35" s="31"/>
    </row>
    <row r="36" customFormat="false" ht="15" hidden="false" customHeight="false" outlineLevel="0" collapsed="false">
      <c r="A36" s="28" t="n">
        <v>35</v>
      </c>
      <c r="B36" s="28" t="s">
        <v>655</v>
      </c>
      <c r="C36" s="28" t="s">
        <v>656</v>
      </c>
      <c r="D36" s="28"/>
      <c r="E36" s="28"/>
      <c r="F36" s="28"/>
      <c r="G36" s="28"/>
    </row>
    <row r="37" customFormat="false" ht="15" hidden="false" customHeight="false" outlineLevel="0" collapsed="false">
      <c r="A37" s="31" t="n">
        <v>36</v>
      </c>
      <c r="B37" s="31" t="s">
        <v>657</v>
      </c>
      <c r="C37" s="31" t="s">
        <v>658</v>
      </c>
      <c r="D37" s="31"/>
      <c r="E37" s="31"/>
      <c r="F37" s="31"/>
      <c r="G37" s="31"/>
    </row>
    <row r="38" customFormat="false" ht="22.35" hidden="false" customHeight="false" outlineLevel="0" collapsed="false">
      <c r="A38" s="28" t="n">
        <v>37</v>
      </c>
      <c r="B38" s="28" t="s">
        <v>659</v>
      </c>
      <c r="C38" s="28" t="s">
        <v>660</v>
      </c>
      <c r="D38" s="28"/>
      <c r="E38" s="28"/>
      <c r="F38" s="28"/>
      <c r="G38" s="28"/>
    </row>
    <row r="39" customFormat="false" ht="15" hidden="false" customHeight="false" outlineLevel="0" collapsed="false">
      <c r="A39" s="31" t="n">
        <v>38</v>
      </c>
      <c r="B39" s="31" t="s">
        <v>661</v>
      </c>
      <c r="C39" s="31" t="s">
        <v>662</v>
      </c>
      <c r="D39" s="31"/>
      <c r="E39" s="31"/>
      <c r="F39" s="31"/>
      <c r="G39" s="31"/>
    </row>
    <row r="40" customFormat="false" ht="15" hidden="false" customHeight="false" outlineLevel="0" collapsed="false">
      <c r="A40" s="28" t="n">
        <v>39</v>
      </c>
      <c r="B40" s="28" t="s">
        <v>663</v>
      </c>
      <c r="C40" s="28" t="s">
        <v>664</v>
      </c>
      <c r="D40" s="28"/>
      <c r="E40" s="28"/>
      <c r="F40" s="28"/>
      <c r="G40" s="28"/>
    </row>
    <row r="41" customFormat="false" ht="15" hidden="false" customHeight="false" outlineLevel="0" collapsed="false">
      <c r="A41" s="31" t="n">
        <v>40</v>
      </c>
      <c r="B41" s="31" t="s">
        <v>665</v>
      </c>
      <c r="C41" s="31" t="s">
        <v>666</v>
      </c>
      <c r="D41" s="31"/>
      <c r="E41" s="31"/>
      <c r="F41" s="31"/>
      <c r="G41" s="31"/>
    </row>
    <row r="42" customFormat="false" ht="15" hidden="false" customHeight="false" outlineLevel="0" collapsed="false">
      <c r="A42" s="28" t="n">
        <v>41</v>
      </c>
      <c r="B42" s="28" t="s">
        <v>667</v>
      </c>
      <c r="C42" s="28" t="s">
        <v>668</v>
      </c>
      <c r="D42" s="28"/>
      <c r="E42" s="28"/>
      <c r="F42" s="28"/>
      <c r="G42" s="28"/>
    </row>
    <row r="43" customFormat="false" ht="15" hidden="false" customHeight="false" outlineLevel="0" collapsed="false">
      <c r="A43" s="31" t="n">
        <v>42</v>
      </c>
      <c r="B43" s="31" t="s">
        <v>669</v>
      </c>
      <c r="C43" s="31" t="s">
        <v>670</v>
      </c>
      <c r="D43" s="31"/>
      <c r="E43" s="31"/>
      <c r="F43" s="31"/>
      <c r="G43" s="31"/>
    </row>
    <row r="44" customFormat="false" ht="15" hidden="false" customHeight="false" outlineLevel="0" collapsed="false">
      <c r="A44" s="28" t="n">
        <v>43</v>
      </c>
      <c r="B44" s="28" t="s">
        <v>671</v>
      </c>
      <c r="C44" s="28" t="s">
        <v>672</v>
      </c>
      <c r="D44" s="28"/>
      <c r="E44" s="28"/>
      <c r="F44" s="28"/>
      <c r="G44" s="28"/>
    </row>
    <row r="45" customFormat="false" ht="15" hidden="false" customHeight="false" outlineLevel="0" collapsed="false">
      <c r="A45" s="31" t="n">
        <v>44</v>
      </c>
      <c r="B45" s="31" t="s">
        <v>673</v>
      </c>
      <c r="C45" s="31" t="s">
        <v>674</v>
      </c>
      <c r="D45" s="31"/>
      <c r="E45" s="31"/>
      <c r="F45" s="31"/>
      <c r="G45" s="31"/>
    </row>
    <row r="46" customFormat="false" ht="15" hidden="false" customHeight="false" outlineLevel="0" collapsed="false">
      <c r="A46" s="28" t="n">
        <v>45</v>
      </c>
      <c r="B46" s="28" t="s">
        <v>675</v>
      </c>
      <c r="C46" s="28" t="s">
        <v>676</v>
      </c>
      <c r="D46" s="28"/>
      <c r="E46" s="28"/>
      <c r="F46" s="28"/>
      <c r="G46" s="28"/>
    </row>
    <row r="47" customFormat="false" ht="22.35" hidden="false" customHeight="false" outlineLevel="0" collapsed="false">
      <c r="A47" s="31" t="n">
        <v>46</v>
      </c>
      <c r="B47" s="31" t="s">
        <v>677</v>
      </c>
      <c r="C47" s="31" t="s">
        <v>678</v>
      </c>
      <c r="D47" s="31"/>
      <c r="E47" s="31"/>
      <c r="F47" s="31"/>
      <c r="G47" s="31"/>
    </row>
    <row r="48" customFormat="false" ht="22.35" hidden="false" customHeight="false" outlineLevel="0" collapsed="false">
      <c r="A48" s="28" t="n">
        <v>47</v>
      </c>
      <c r="B48" s="28" t="s">
        <v>679</v>
      </c>
      <c r="C48" s="28" t="s">
        <v>680</v>
      </c>
      <c r="D48" s="28"/>
      <c r="E48" s="28"/>
      <c r="F48" s="28"/>
      <c r="G48" s="28"/>
    </row>
    <row r="49" customFormat="false" ht="15" hidden="false" customHeight="false" outlineLevel="0" collapsed="false">
      <c r="A49" s="31" t="n">
        <v>48</v>
      </c>
      <c r="B49" s="31" t="s">
        <v>681</v>
      </c>
      <c r="C49" s="31" t="s">
        <v>682</v>
      </c>
      <c r="D49" s="31"/>
      <c r="E49" s="31"/>
      <c r="F49" s="31"/>
      <c r="G49" s="31"/>
    </row>
    <row r="50" customFormat="false" ht="15" hidden="false" customHeight="false" outlineLevel="0" collapsed="false">
      <c r="A50" s="28" t="n">
        <v>49</v>
      </c>
      <c r="B50" s="28" t="s">
        <v>683</v>
      </c>
      <c r="C50" s="28" t="s">
        <v>684</v>
      </c>
      <c r="D50" s="28"/>
      <c r="E50" s="28"/>
      <c r="F50" s="28"/>
      <c r="G50" s="28"/>
    </row>
    <row r="51" customFormat="false" ht="15" hidden="false" customHeight="false" outlineLevel="0" collapsed="false">
      <c r="A51" s="31" t="n">
        <v>50</v>
      </c>
      <c r="B51" s="31" t="s">
        <v>685</v>
      </c>
      <c r="C51" s="31" t="s">
        <v>686</v>
      </c>
      <c r="D51" s="31"/>
      <c r="E51" s="31"/>
      <c r="F51" s="31"/>
      <c r="G51" s="31"/>
    </row>
    <row r="52" customFormat="false" ht="15" hidden="false" customHeight="false" outlineLevel="0" collapsed="false">
      <c r="A52" s="28" t="n">
        <v>51</v>
      </c>
      <c r="B52" s="28" t="s">
        <v>687</v>
      </c>
      <c r="C52" s="28" t="s">
        <v>688</v>
      </c>
      <c r="D52" s="28"/>
      <c r="E52" s="28"/>
      <c r="F52" s="28"/>
      <c r="G52" s="28"/>
    </row>
    <row r="53" customFormat="false" ht="22.35" hidden="false" customHeight="false" outlineLevel="0" collapsed="false">
      <c r="A53" s="31" t="n">
        <v>52</v>
      </c>
      <c r="B53" s="31" t="s">
        <v>689</v>
      </c>
      <c r="C53" s="31" t="s">
        <v>690</v>
      </c>
      <c r="D53" s="31"/>
      <c r="E53" s="31"/>
      <c r="F53" s="31"/>
      <c r="G53" s="31"/>
    </row>
    <row r="54" customFormat="false" ht="15" hidden="false" customHeight="false" outlineLevel="0" collapsed="false">
      <c r="A54" s="28" t="n">
        <v>53</v>
      </c>
      <c r="B54" s="28" t="s">
        <v>691</v>
      </c>
      <c r="C54" s="28" t="s">
        <v>692</v>
      </c>
      <c r="D54" s="28"/>
      <c r="E54" s="28"/>
      <c r="F54" s="28"/>
      <c r="G54" s="28"/>
    </row>
    <row r="55" customFormat="false" ht="15" hidden="false" customHeight="false" outlineLevel="0" collapsed="false">
      <c r="A55" s="31" t="n">
        <v>54</v>
      </c>
      <c r="B55" s="31" t="s">
        <v>693</v>
      </c>
      <c r="C55" s="31" t="s">
        <v>694</v>
      </c>
      <c r="D55" s="31"/>
      <c r="E55" s="31"/>
      <c r="F55" s="31"/>
      <c r="G55" s="31"/>
    </row>
    <row r="56" customFormat="false" ht="15" hidden="false" customHeight="false" outlineLevel="0" collapsed="false">
      <c r="A56" s="28" t="n">
        <v>55</v>
      </c>
      <c r="B56" s="28" t="s">
        <v>695</v>
      </c>
      <c r="C56" s="28" t="s">
        <v>696</v>
      </c>
      <c r="D56" s="28"/>
      <c r="E56" s="28"/>
      <c r="F56" s="28"/>
      <c r="G56" s="28"/>
    </row>
    <row r="57" customFormat="false" ht="15" hidden="false" customHeight="false" outlineLevel="0" collapsed="false">
      <c r="A57" s="31" t="n">
        <v>56</v>
      </c>
      <c r="B57" s="31" t="s">
        <v>697</v>
      </c>
      <c r="C57" s="31" t="s">
        <v>698</v>
      </c>
      <c r="D57" s="31"/>
      <c r="E57" s="31"/>
      <c r="F57" s="31"/>
      <c r="G57" s="31"/>
    </row>
    <row r="58" customFormat="false" ht="15" hidden="false" customHeight="false" outlineLevel="0" collapsed="false">
      <c r="A58" s="28" t="n">
        <v>57</v>
      </c>
      <c r="B58" s="28" t="s">
        <v>699</v>
      </c>
      <c r="C58" s="28" t="s">
        <v>700</v>
      </c>
      <c r="D58" s="28"/>
      <c r="E58" s="28"/>
      <c r="F58" s="28"/>
      <c r="G58" s="28"/>
    </row>
    <row r="59" customFormat="false" ht="15" hidden="false" customHeight="false" outlineLevel="0" collapsed="false">
      <c r="A59" s="31" t="n">
        <v>58</v>
      </c>
      <c r="B59" s="31" t="s">
        <v>701</v>
      </c>
      <c r="C59" s="31" t="s">
        <v>702</v>
      </c>
      <c r="D59" s="31"/>
      <c r="E59" s="31"/>
      <c r="F59" s="31"/>
      <c r="G59" s="31"/>
    </row>
    <row r="60" customFormat="false" ht="15" hidden="false" customHeight="false" outlineLevel="0" collapsed="false">
      <c r="A60" s="28" t="n">
        <v>59</v>
      </c>
      <c r="B60" s="28" t="s">
        <v>703</v>
      </c>
      <c r="C60" s="28" t="s">
        <v>704</v>
      </c>
      <c r="D60" s="28"/>
      <c r="E60" s="28"/>
      <c r="F60" s="28"/>
      <c r="G60" s="28"/>
    </row>
    <row r="61" customFormat="false" ht="22.35" hidden="false" customHeight="false" outlineLevel="0" collapsed="false">
      <c r="A61" s="31" t="n">
        <v>60</v>
      </c>
      <c r="B61" s="31" t="s">
        <v>705</v>
      </c>
      <c r="C61" s="31" t="s">
        <v>706</v>
      </c>
      <c r="D61" s="31"/>
      <c r="E61" s="31"/>
      <c r="F61" s="31"/>
      <c r="G61" s="31"/>
    </row>
  </sheetData>
  <autoFilter ref="A1:G61"/>
  <conditionalFormatting sqref="D2:D61">
    <cfRule type="cellIs" priority="2" operator="equal" aboveAverage="0" equalAverage="0" bottom="0" percent="0" rank="0" text="" dxfId="5">
      <formula>"Yes"</formula>
    </cfRule>
    <cfRule type="cellIs" priority="3" operator="equal" aboveAverage="0" equalAverage="0" bottom="0" percent="0" rank="0" text="" dxfId="6">
      <formula>"Partly"</formula>
    </cfRule>
    <cfRule type="cellIs" priority="4" operator="equal" aboveAverage="0" equalAverage="0" bottom="0" percent="0" rank="0" text="" dxfId="7">
      <formula>"No"</formula>
    </cfRule>
    <cfRule type="cellIs" priority="5" operator="equal" aboveAverage="0" equalAverage="0" bottom="0" percent="0" rank="0" text="" dxfId="7">
      <formula>"Don't know"</formula>
    </cfRule>
  </conditionalFormatting>
  <dataValidations count="1">
    <dataValidation allowBlank="true" error="Choose a value from the list" errorStyle="stop" errorTitle="Not on the list" operator="between" showDropDown="false" showErrorMessage="false" showInputMessage="false" sqref="D2:D61" type="list">
      <formula1>"Yes,Partly,No,Don't know"</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 min="3" style="0" width="16"/>
  </cols>
  <sheetData>
    <row r="2" customFormat="false" ht="18.55" hidden="false" customHeight="false" outlineLevel="0" collapsed="false">
      <c r="B2" s="21" t="s">
        <v>707</v>
      </c>
    </row>
    <row r="3" customFormat="false" ht="15" hidden="false" customHeight="false" outlineLevel="0" collapsed="false">
      <c r="B3" s="22" t="s">
        <v>708</v>
      </c>
    </row>
    <row r="5" customFormat="false" ht="15" hidden="false" customHeight="false" outlineLevel="0" collapsed="false">
      <c r="B5" s="6" t="s">
        <v>709</v>
      </c>
    </row>
    <row r="6" customFormat="false" ht="15" hidden="false" customHeight="false" outlineLevel="0" collapsed="false">
      <c r="B6" s="36" t="s">
        <v>710</v>
      </c>
      <c r="C6" s="37" t="n">
        <f aca="false">COUNTA(Requirements!$B$2:$B$157)</f>
        <v>156</v>
      </c>
    </row>
    <row r="7" customFormat="false" ht="15" hidden="false" customHeight="false" outlineLevel="0" collapsed="false">
      <c r="B7" s="36" t="s">
        <v>711</v>
      </c>
      <c r="C7" s="37" t="n">
        <f aca="false">COUNTIF(Requirements!$H$2:$H$157,"Met")</f>
        <v>0</v>
      </c>
    </row>
    <row r="8" customFormat="false" ht="15" hidden="false" customHeight="false" outlineLevel="0" collapsed="false">
      <c r="B8" s="36" t="s">
        <v>712</v>
      </c>
      <c r="C8" s="37" t="n">
        <f aca="false">COUNTIF(Requirements!$H$2:$H$157,"Partly met")</f>
        <v>0</v>
      </c>
    </row>
    <row r="9" customFormat="false" ht="15" hidden="false" customHeight="false" outlineLevel="0" collapsed="false">
      <c r="B9" s="36" t="s">
        <v>713</v>
      </c>
      <c r="C9" s="37" t="n">
        <f aca="false">COUNTIF(Requirements!$H$2:$H$157,"Not met")</f>
        <v>0</v>
      </c>
    </row>
    <row r="10" customFormat="false" ht="15" hidden="false" customHeight="false" outlineLevel="0" collapsed="false">
      <c r="B10" s="36" t="s">
        <v>714</v>
      </c>
      <c r="C10" s="37" t="n">
        <f aca="false">COUNTIF(Requirements!$H$2:$H$157,"Not applicable")</f>
        <v>0</v>
      </c>
    </row>
    <row r="11" customFormat="false" ht="15" hidden="false" customHeight="false" outlineLevel="0" collapsed="false">
      <c r="B11" s="36" t="s">
        <v>75</v>
      </c>
      <c r="C11" s="37" t="n">
        <f aca="false">COUNTIF(Requirements!$H$2:$H$157,"Not assessed")</f>
        <v>156</v>
      </c>
    </row>
    <row r="12" customFormat="false" ht="15" hidden="false" customHeight="false" outlineLevel="0" collapsed="false">
      <c r="B12" s="36" t="s">
        <v>715</v>
      </c>
      <c r="C12" s="38" t="n">
        <f aca="false">IFERROR(ROUND(COUNTIF(Requirements!$H$2:$H$157,"Met")/(COUNTA(Requirements!$B$2:$B$157)-COUNTIF(Requirements!$H$2:$H$157,"Not applicable")),2),0)</f>
        <v>0</v>
      </c>
    </row>
    <row r="14" customFormat="false" ht="15" hidden="false" customHeight="false" outlineLevel="0" collapsed="false">
      <c r="B14" s="6" t="s">
        <v>716</v>
      </c>
    </row>
    <row r="15" customFormat="false" ht="27.75" hidden="false" customHeight="true" outlineLevel="0" collapsed="false">
      <c r="B15" s="39" t="s">
        <v>63</v>
      </c>
      <c r="C15" s="39" t="s">
        <v>717</v>
      </c>
      <c r="D15" s="39" t="s">
        <v>711</v>
      </c>
      <c r="E15" s="39" t="s">
        <v>713</v>
      </c>
      <c r="F15" s="39" t="s">
        <v>75</v>
      </c>
    </row>
    <row r="16" customFormat="false" ht="15" hidden="false" customHeight="false" outlineLevel="0" collapsed="false">
      <c r="B16" s="36" t="s">
        <v>82</v>
      </c>
      <c r="C16" s="37" t="n">
        <f aca="false">COUNTIF(Requirements!$E$2:$E$157,"Must")</f>
        <v>40</v>
      </c>
      <c r="D16" s="37" t="n">
        <f aca="false">COUNTIFS(Requirements!$E$2:$E$157,"Must",Requirements!$H$2:$H$157,"Met")</f>
        <v>0</v>
      </c>
      <c r="E16" s="37" t="n">
        <f aca="false">COUNTIFS(Requirements!$E$2:$E$157,"Must",Requirements!$H$2:$H$157,"Not met")</f>
        <v>0</v>
      </c>
      <c r="F16" s="37" t="n">
        <f aca="false">COUNTIFS(Requirements!$E$2:$E$157,"Must",Requirements!$H$2:$H$157,"Not assessed")</f>
        <v>40</v>
      </c>
    </row>
    <row r="17" customFormat="false" ht="15" hidden="false" customHeight="false" outlineLevel="0" collapsed="false">
      <c r="B17" s="36" t="s">
        <v>99</v>
      </c>
      <c r="C17" s="37" t="n">
        <f aca="false">COUNTIF(Requirements!$E$2:$E$157,"Should")</f>
        <v>67</v>
      </c>
      <c r="D17" s="37" t="n">
        <f aca="false">COUNTIFS(Requirements!$E$2:$E$157,"Should",Requirements!$H$2:$H$157,"Met")</f>
        <v>0</v>
      </c>
      <c r="E17" s="37" t="n">
        <f aca="false">COUNTIFS(Requirements!$E$2:$E$157,"Should",Requirements!$H$2:$H$157,"Not met")</f>
        <v>0</v>
      </c>
      <c r="F17" s="37" t="n">
        <f aca="false">COUNTIFS(Requirements!$E$2:$E$157,"Should",Requirements!$H$2:$H$157,"Not assessed")</f>
        <v>67</v>
      </c>
    </row>
    <row r="18" customFormat="false" ht="15" hidden="false" customHeight="false" outlineLevel="0" collapsed="false">
      <c r="B18" s="36" t="s">
        <v>72</v>
      </c>
      <c r="C18" s="37" t="n">
        <f aca="false">COUNTIF(Requirements!$E$2:$E$157,"Expected")</f>
        <v>49</v>
      </c>
      <c r="D18" s="37" t="n">
        <f aca="false">COUNTIFS(Requirements!$E$2:$E$157,"Expected",Requirements!$H$2:$H$157,"Met")</f>
        <v>0</v>
      </c>
      <c r="E18" s="37" t="n">
        <f aca="false">COUNTIFS(Requirements!$E$2:$E$157,"Expected",Requirements!$H$2:$H$157,"Not met")</f>
        <v>0</v>
      </c>
      <c r="F18" s="37" t="n">
        <f aca="false">COUNTIFS(Requirements!$E$2:$E$157,"Expected",Requirements!$H$2:$H$157,"Not assessed")</f>
        <v>49</v>
      </c>
    </row>
    <row r="19" customFormat="false" ht="13.5" hidden="false" customHeight="true" outlineLevel="0" collapsed="false">
      <c r="B19" s="40" t="s">
        <v>718</v>
      </c>
      <c r="C19" s="40"/>
      <c r="D19" s="40"/>
      <c r="E19" s="40"/>
      <c r="F19" s="40"/>
    </row>
    <row r="21" customFormat="false" ht="15" hidden="false" customHeight="false" outlineLevel="0" collapsed="false">
      <c r="B21" s="6" t="s">
        <v>719</v>
      </c>
    </row>
    <row r="22" customFormat="false" ht="27.75" hidden="false" customHeight="true" outlineLevel="0" collapsed="false">
      <c r="B22" s="39" t="s">
        <v>61</v>
      </c>
      <c r="C22" s="39" t="s">
        <v>717</v>
      </c>
      <c r="D22" s="39" t="s">
        <v>711</v>
      </c>
      <c r="E22" s="39" t="s">
        <v>712</v>
      </c>
      <c r="F22" s="39" t="s">
        <v>713</v>
      </c>
    </row>
    <row r="23" customFormat="false" ht="15" hidden="false" customHeight="false" outlineLevel="0" collapsed="false">
      <c r="B23" s="36" t="s">
        <v>70</v>
      </c>
      <c r="C23" s="37" t="n">
        <f aca="false">COUNTIF(Requirements!$C$2:$C$157,"Governance")</f>
        <v>11</v>
      </c>
      <c r="D23" s="37" t="n">
        <f aca="false">COUNTIFS(Requirements!$C$2:$C$157,"Governance",Requirements!$H$2:$H$157,"Met")</f>
        <v>0</v>
      </c>
      <c r="E23" s="37" t="n">
        <f aca="false">COUNTIFS(Requirements!$C$2:$C$157,"Governance",Requirements!$H$2:$H$157,"Partly met")</f>
        <v>0</v>
      </c>
      <c r="F23" s="37" t="n">
        <f aca="false">COUNTIFS(Requirements!$C$2:$C$157,"Governance",Requirements!$H$2:$H$157,"Not met")</f>
        <v>0</v>
      </c>
    </row>
    <row r="24" customFormat="false" ht="15" hidden="false" customHeight="false" outlineLevel="0" collapsed="false">
      <c r="B24" s="36" t="s">
        <v>111</v>
      </c>
      <c r="C24" s="37" t="n">
        <f aca="false">COUNTIF(Requirements!$C$2:$C$157,"Risk management")</f>
        <v>1</v>
      </c>
      <c r="D24" s="37" t="n">
        <f aca="false">COUNTIFS(Requirements!$C$2:$C$157,"Risk management",Requirements!$H$2:$H$157,"Met")</f>
        <v>0</v>
      </c>
      <c r="E24" s="37" t="n">
        <f aca="false">COUNTIFS(Requirements!$C$2:$C$157,"Risk management",Requirements!$H$2:$H$157,"Partly met")</f>
        <v>0</v>
      </c>
      <c r="F24" s="37" t="n">
        <f aca="false">COUNTIFS(Requirements!$C$2:$C$157,"Risk management",Requirements!$H$2:$H$157,"Not met")</f>
        <v>0</v>
      </c>
    </row>
    <row r="25" customFormat="false" ht="15" hidden="false" customHeight="false" outlineLevel="0" collapsed="false">
      <c r="B25" s="36" t="s">
        <v>115</v>
      </c>
      <c r="C25" s="37" t="n">
        <f aca="false">COUNTIF(Requirements!$C$2:$C$157,"Structure and expertise")</f>
        <v>2</v>
      </c>
      <c r="D25" s="37" t="n">
        <f aca="false">COUNTIFS(Requirements!$C$2:$C$157,"Structure and expertise",Requirements!$H$2:$H$157,"Met")</f>
        <v>0</v>
      </c>
      <c r="E25" s="37" t="n">
        <f aca="false">COUNTIFS(Requirements!$C$2:$C$157,"Structure and expertise",Requirements!$H$2:$H$157,"Partly met")</f>
        <v>0</v>
      </c>
      <c r="F25" s="37" t="n">
        <f aca="false">COUNTIFS(Requirements!$C$2:$C$157,"Structure and expertise",Requirements!$H$2:$H$157,"Not met")</f>
        <v>0</v>
      </c>
    </row>
    <row r="26" customFormat="false" ht="15" hidden="false" customHeight="false" outlineLevel="0" collapsed="false">
      <c r="B26" s="36" t="s">
        <v>123</v>
      </c>
      <c r="C26" s="37" t="n">
        <f aca="false">COUNTIF(Requirements!$C$2:$C$157,"Awareness and training")</f>
        <v>3</v>
      </c>
      <c r="D26" s="37" t="n">
        <f aca="false">COUNTIFS(Requirements!$C$2:$C$157,"Awareness and training",Requirements!$H$2:$H$157,"Met")</f>
        <v>0</v>
      </c>
      <c r="E26" s="37" t="n">
        <f aca="false">COUNTIFS(Requirements!$C$2:$C$157,"Awareness and training",Requirements!$H$2:$H$157,"Partly met")</f>
        <v>0</v>
      </c>
      <c r="F26" s="37" t="n">
        <f aca="false">COUNTIFS(Requirements!$C$2:$C$157,"Awareness and training",Requirements!$H$2:$H$157,"Not met")</f>
        <v>0</v>
      </c>
    </row>
    <row r="27" customFormat="false" ht="15" hidden="false" customHeight="false" outlineLevel="0" collapsed="false">
      <c r="B27" s="36" t="s">
        <v>117</v>
      </c>
      <c r="C27" s="37" t="n">
        <f aca="false">COUNTIF(Requirements!$C$2:$C$157,"Senior management")</f>
        <v>10</v>
      </c>
      <c r="D27" s="37" t="n">
        <f aca="false">COUNTIFS(Requirements!$C$2:$C$157,"Senior management",Requirements!$H$2:$H$157,"Met")</f>
        <v>0</v>
      </c>
      <c r="E27" s="37" t="n">
        <f aca="false">COUNTIFS(Requirements!$C$2:$C$157,"Senior management",Requirements!$H$2:$H$157,"Partly met")</f>
        <v>0</v>
      </c>
      <c r="F27" s="37" t="n">
        <f aca="false">COUNTIFS(Requirements!$C$2:$C$157,"Senior management",Requirements!$H$2:$H$157,"Not met")</f>
        <v>0</v>
      </c>
    </row>
    <row r="28" customFormat="false" ht="15" hidden="false" customHeight="false" outlineLevel="0" collapsed="false">
      <c r="B28" s="36" t="s">
        <v>157</v>
      </c>
      <c r="C28" s="37" t="n">
        <f aca="false">COUNTIF(Requirements!$C$2:$C$157,"Roles and responsibilities")</f>
        <v>13</v>
      </c>
      <c r="D28" s="37" t="n">
        <f aca="false">COUNTIFS(Requirements!$C$2:$C$157,"Roles and responsibilities",Requirements!$H$2:$H$157,"Met")</f>
        <v>0</v>
      </c>
      <c r="E28" s="37" t="n">
        <f aca="false">COUNTIFS(Requirements!$C$2:$C$157,"Roles and responsibilities",Requirements!$H$2:$H$157,"Partly met")</f>
        <v>0</v>
      </c>
      <c r="F28" s="37" t="n">
        <f aca="false">COUNTIFS(Requirements!$C$2:$C$157,"Roles and responsibilities",Requirements!$H$2:$H$157,"Not met")</f>
        <v>0</v>
      </c>
    </row>
    <row r="29" customFormat="false" ht="15" hidden="false" customHeight="false" outlineLevel="0" collapsed="false">
      <c r="B29" s="36" t="s">
        <v>184</v>
      </c>
      <c r="C29" s="37" t="n">
        <f aca="false">COUNTIF(Requirements!$C$2:$C$157,"Incident response")</f>
        <v>2</v>
      </c>
      <c r="D29" s="37" t="n">
        <f aca="false">COUNTIFS(Requirements!$C$2:$C$157,"Incident response",Requirements!$H$2:$H$157,"Met")</f>
        <v>0</v>
      </c>
      <c r="E29" s="37" t="n">
        <f aca="false">COUNTIFS(Requirements!$C$2:$C$157,"Incident response",Requirements!$H$2:$H$157,"Partly met")</f>
        <v>0</v>
      </c>
      <c r="F29" s="37" t="n">
        <f aca="false">COUNTIFS(Requirements!$C$2:$C$157,"Incident response",Requirements!$H$2:$H$157,"Not met")</f>
        <v>0</v>
      </c>
    </row>
    <row r="30" customFormat="false" ht="15" hidden="false" customHeight="false" outlineLevel="0" collapsed="false">
      <c r="B30" s="36" t="s">
        <v>208</v>
      </c>
      <c r="C30" s="37" t="n">
        <f aca="false">COUNTIF(Requirements!$C$2:$C$157,"Security program focus areas")</f>
        <v>8</v>
      </c>
      <c r="D30" s="37" t="n">
        <f aca="false">COUNTIFS(Requirements!$C$2:$C$157,"Security program focus areas",Requirements!$H$2:$H$157,"Met")</f>
        <v>0</v>
      </c>
      <c r="E30" s="37" t="n">
        <f aca="false">COUNTIFS(Requirements!$C$2:$C$157,"Security program focus areas",Requirements!$H$2:$H$157,"Partly met")</f>
        <v>0</v>
      </c>
      <c r="F30" s="37" t="n">
        <f aca="false">COUNTIFS(Requirements!$C$2:$C$157,"Security program focus areas",Requirements!$H$2:$H$157,"Not met")</f>
        <v>0</v>
      </c>
    </row>
    <row r="31" customFormat="false" ht="15" hidden="false" customHeight="false" outlineLevel="0" collapsed="false">
      <c r="B31" s="36" t="s">
        <v>234</v>
      </c>
      <c r="C31" s="37" t="n">
        <f aca="false">COUNTIF(Requirements!$C$2:$C$157,"Third parties")</f>
        <v>4</v>
      </c>
      <c r="D31" s="37" t="n">
        <f aca="false">COUNTIFS(Requirements!$C$2:$C$157,"Third parties",Requirements!$H$2:$H$157,"Met")</f>
        <v>0</v>
      </c>
      <c r="E31" s="37" t="n">
        <f aca="false">COUNTIFS(Requirements!$C$2:$C$157,"Third parties",Requirements!$H$2:$H$157,"Partly met")</f>
        <v>0</v>
      </c>
      <c r="F31" s="37" t="n">
        <f aca="false">COUNTIFS(Requirements!$C$2:$C$157,"Third parties",Requirements!$H$2:$H$157,"Not met")</f>
        <v>0</v>
      </c>
    </row>
    <row r="32" customFormat="false" ht="15" hidden="false" customHeight="false" outlineLevel="0" collapsed="false">
      <c r="B32" s="36" t="s">
        <v>247</v>
      </c>
      <c r="C32" s="37" t="n">
        <f aca="false">COUNTIF(Requirements!$C$2:$C$157,"Risk identification and assessment")</f>
        <v>1</v>
      </c>
      <c r="D32" s="37" t="n">
        <f aca="false">COUNTIFS(Requirements!$C$2:$C$157,"Risk identification and assessment",Requirements!$H$2:$H$157,"Met")</f>
        <v>0</v>
      </c>
      <c r="E32" s="37" t="n">
        <f aca="false">COUNTIFS(Requirements!$C$2:$C$157,"Risk identification and assessment",Requirements!$H$2:$H$157,"Partly met")</f>
        <v>0</v>
      </c>
      <c r="F32" s="37" t="n">
        <f aca="false">COUNTIFS(Requirements!$C$2:$C$157,"Risk identification and assessment",Requirements!$H$2:$H$157,"Not met")</f>
        <v>0</v>
      </c>
    </row>
    <row r="33" customFormat="false" ht="15" hidden="false" customHeight="false" outlineLevel="0" collapsed="false">
      <c r="B33" s="36" t="s">
        <v>251</v>
      </c>
      <c r="C33" s="37" t="n">
        <f aca="false">COUNTIF(Requirements!$C$2:$C$157,"Testing")</f>
        <v>6</v>
      </c>
      <c r="D33" s="37" t="n">
        <f aca="false">COUNTIFS(Requirements!$C$2:$C$157,"Testing",Requirements!$H$2:$H$157,"Met")</f>
        <v>0</v>
      </c>
      <c r="E33" s="37" t="n">
        <f aca="false">COUNTIFS(Requirements!$C$2:$C$157,"Testing",Requirements!$H$2:$H$157,"Partly met")</f>
        <v>0</v>
      </c>
      <c r="F33" s="37" t="n">
        <f aca="false">COUNTIFS(Requirements!$C$2:$C$157,"Testing",Requirements!$H$2:$H$157,"Not met")</f>
        <v>0</v>
      </c>
    </row>
    <row r="34" customFormat="false" ht="15" hidden="false" customHeight="false" outlineLevel="0" collapsed="false">
      <c r="B34" s="36" t="s">
        <v>267</v>
      </c>
      <c r="C34" s="37" t="n">
        <f aca="false">COUNTIF(Requirements!$C$2:$C$157,"Risk mitigation and control")</f>
        <v>4</v>
      </c>
      <c r="D34" s="37" t="n">
        <f aca="false">COUNTIFS(Requirements!$C$2:$C$157,"Risk mitigation and control",Requirements!$H$2:$H$157,"Met")</f>
        <v>0</v>
      </c>
      <c r="E34" s="37" t="n">
        <f aca="false">COUNTIFS(Requirements!$C$2:$C$157,"Risk mitigation and control",Requirements!$H$2:$H$157,"Partly met")</f>
        <v>0</v>
      </c>
      <c r="F34" s="37" t="n">
        <f aca="false">COUNTIFS(Requirements!$C$2:$C$157,"Risk mitigation and control",Requirements!$H$2:$H$157,"Not met")</f>
        <v>0</v>
      </c>
    </row>
    <row r="35" customFormat="false" ht="15" hidden="false" customHeight="false" outlineLevel="0" collapsed="false">
      <c r="B35" s="36" t="s">
        <v>280</v>
      </c>
      <c r="C35" s="37" t="n">
        <f aca="false">COUNTIF(Requirements!$C$2:$C$157,"Detection")</f>
        <v>2</v>
      </c>
      <c r="D35" s="37" t="n">
        <f aca="false">COUNTIFS(Requirements!$C$2:$C$157,"Detection",Requirements!$H$2:$H$157,"Met")</f>
        <v>0</v>
      </c>
      <c r="E35" s="37" t="n">
        <f aca="false">COUNTIFS(Requirements!$C$2:$C$157,"Detection",Requirements!$H$2:$H$157,"Partly met")</f>
        <v>0</v>
      </c>
      <c r="F35" s="37" t="n">
        <f aca="false">COUNTIFS(Requirements!$C$2:$C$157,"Detection",Requirements!$H$2:$H$157,"Not met")</f>
        <v>0</v>
      </c>
    </row>
    <row r="36" customFormat="false" ht="15" hidden="false" customHeight="false" outlineLevel="0" collapsed="false">
      <c r="B36" s="36" t="s">
        <v>284</v>
      </c>
      <c r="C36" s="37" t="n">
        <f aca="false">COUNTIF(Requirements!$C$2:$C$157,"Risk monitoring and reporting")</f>
        <v>4</v>
      </c>
      <c r="D36" s="37" t="n">
        <f aca="false">COUNTIFS(Requirements!$C$2:$C$157,"Risk monitoring and reporting",Requirements!$H$2:$H$157,"Met")</f>
        <v>0</v>
      </c>
      <c r="E36" s="37" t="n">
        <f aca="false">COUNTIFS(Requirements!$C$2:$C$157,"Risk monitoring and reporting",Requirements!$H$2:$H$157,"Partly met")</f>
        <v>0</v>
      </c>
      <c r="F36" s="37" t="n">
        <f aca="false">COUNTIFS(Requirements!$C$2:$C$157,"Risk monitoring and reporting",Requirements!$H$2:$H$157,"Not met")</f>
        <v>0</v>
      </c>
    </row>
    <row r="37" customFormat="false" ht="15" hidden="false" customHeight="false" outlineLevel="0" collapsed="false">
      <c r="B37" s="36" t="s">
        <v>301</v>
      </c>
      <c r="C37" s="37" t="n">
        <f aca="false">COUNTIF(Requirements!$C$2:$C$157,"Incident reporting")</f>
        <v>2</v>
      </c>
      <c r="D37" s="37" t="n">
        <f aca="false">COUNTIFS(Requirements!$C$2:$C$157,"Incident reporting",Requirements!$H$2:$H$157,"Met")</f>
        <v>0</v>
      </c>
      <c r="E37" s="37" t="n">
        <f aca="false">COUNTIFS(Requirements!$C$2:$C$157,"Incident reporting",Requirements!$H$2:$H$157,"Partly met")</f>
        <v>0</v>
      </c>
      <c r="F37" s="37" t="n">
        <f aca="false">COUNTIFS(Requirements!$C$2:$C$157,"Incident reporting",Requirements!$H$2:$H$157,"Not met")</f>
        <v>0</v>
      </c>
    </row>
    <row r="38" customFormat="false" ht="15" hidden="false" customHeight="false" outlineLevel="0" collapsed="false">
      <c r="B38" s="36" t="s">
        <v>305</v>
      </c>
      <c r="C38" s="37" t="n">
        <f aca="false">COUNTIF(Requirements!$C$2:$C$157,"Second line: risk management")</f>
        <v>9</v>
      </c>
      <c r="D38" s="37" t="n">
        <f aca="false">COUNTIFS(Requirements!$C$2:$C$157,"Second line: risk management",Requirements!$H$2:$H$157,"Met")</f>
        <v>0</v>
      </c>
      <c r="E38" s="37" t="n">
        <f aca="false">COUNTIFS(Requirements!$C$2:$C$157,"Second line: risk management",Requirements!$H$2:$H$157,"Partly met")</f>
        <v>0</v>
      </c>
      <c r="F38" s="37" t="n">
        <f aca="false">COUNTIFS(Requirements!$C$2:$C$157,"Second line: risk management",Requirements!$H$2:$H$157,"Not met")</f>
        <v>0</v>
      </c>
    </row>
    <row r="39" customFormat="false" ht="15" hidden="false" customHeight="false" outlineLevel="0" collapsed="false">
      <c r="B39" s="36" t="s">
        <v>334</v>
      </c>
      <c r="C39" s="37" t="n">
        <f aca="false">COUNTIF(Requirements!$C$2:$C$157,"Third line: internal audit")</f>
        <v>3</v>
      </c>
      <c r="D39" s="37" t="n">
        <f aca="false">COUNTIFS(Requirements!$C$2:$C$157,"Third line: internal audit",Requirements!$H$2:$H$157,"Met")</f>
        <v>0</v>
      </c>
      <c r="E39" s="37" t="n">
        <f aca="false">COUNTIFS(Requirements!$C$2:$C$157,"Third line: internal audit",Requirements!$H$2:$H$157,"Partly met")</f>
        <v>0</v>
      </c>
      <c r="F39" s="37" t="n">
        <f aca="false">COUNTIFS(Requirements!$C$2:$C$157,"Third line: internal audit",Requirements!$H$2:$H$157,"Not met")</f>
        <v>0</v>
      </c>
    </row>
    <row r="40" customFormat="false" ht="15" hidden="false" customHeight="false" outlineLevel="0" collapsed="false">
      <c r="B40" s="36" t="s">
        <v>345</v>
      </c>
      <c r="C40" s="37" t="n">
        <f aca="false">COUNTIF(Requirements!$C$2:$C$157,"Information sharing")</f>
        <v>4</v>
      </c>
      <c r="D40" s="37" t="n">
        <f aca="false">COUNTIFS(Requirements!$C$2:$C$157,"Information sharing",Requirements!$H$2:$H$157,"Met")</f>
        <v>0</v>
      </c>
      <c r="E40" s="37" t="n">
        <f aca="false">COUNTIFS(Requirements!$C$2:$C$157,"Information sharing",Requirements!$H$2:$H$157,"Partly met")</f>
        <v>0</v>
      </c>
      <c r="F40" s="37" t="n">
        <f aca="false">COUNTIFS(Requirements!$C$2:$C$157,"Information sharing",Requirements!$H$2:$H$157,"Not met")</f>
        <v>0</v>
      </c>
    </row>
    <row r="41" customFormat="false" ht="15" hidden="false" customHeight="false" outlineLevel="0" collapsed="false">
      <c r="B41" s="36" t="s">
        <v>361</v>
      </c>
      <c r="C41" s="37" t="n">
        <f aca="false">COUNTIF(Requirements!$C$2:$C$157,"External assurance")</f>
        <v>2</v>
      </c>
      <c r="D41" s="37" t="n">
        <f aca="false">COUNTIFS(Requirements!$C$2:$C$157,"External assurance",Requirements!$H$2:$H$157,"Met")</f>
        <v>0</v>
      </c>
      <c r="E41" s="37" t="n">
        <f aca="false">COUNTIFS(Requirements!$C$2:$C$157,"External assurance",Requirements!$H$2:$H$157,"Partly met")</f>
        <v>0</v>
      </c>
      <c r="F41" s="37" t="n">
        <f aca="false">COUNTIFS(Requirements!$C$2:$C$157,"External assurance",Requirements!$H$2:$H$157,"Not met")</f>
        <v>0</v>
      </c>
    </row>
    <row r="42" customFormat="false" ht="15" hidden="false" customHeight="false" outlineLevel="0" collapsed="false">
      <c r="B42" s="36" t="s">
        <v>371</v>
      </c>
      <c r="C42" s="37" t="n">
        <f aca="false">COUNTIF(Requirements!$C$2:$C$157,"Board reporting")</f>
        <v>4</v>
      </c>
      <c r="D42" s="37" t="n">
        <f aca="false">COUNTIFS(Requirements!$C$2:$C$157,"Board reporting",Requirements!$H$2:$H$157,"Met")</f>
        <v>0</v>
      </c>
      <c r="E42" s="37" t="n">
        <f aca="false">COUNTIFS(Requirements!$C$2:$C$157,"Board reporting",Requirements!$H$2:$H$157,"Partly met")</f>
        <v>0</v>
      </c>
      <c r="F42" s="37" t="n">
        <f aca="false">COUNTIFS(Requirements!$C$2:$C$157,"Board reporting",Requirements!$H$2:$H$157,"Not met")</f>
        <v>0</v>
      </c>
    </row>
    <row r="43" customFormat="false" ht="15" hidden="false" customHeight="false" outlineLevel="0" collapsed="false">
      <c r="B43" s="36" t="s">
        <v>384</v>
      </c>
      <c r="C43" s="37" t="n">
        <f aca="false">COUNTIF(Requirements!$C$2:$C$157,"Culture")</f>
        <v>9</v>
      </c>
      <c r="D43" s="37" t="n">
        <f aca="false">COUNTIFS(Requirements!$C$2:$C$157,"Culture",Requirements!$H$2:$H$157,"Met")</f>
        <v>0</v>
      </c>
      <c r="E43" s="37" t="n">
        <f aca="false">COUNTIFS(Requirements!$C$2:$C$157,"Culture",Requirements!$H$2:$H$157,"Partly met")</f>
        <v>0</v>
      </c>
      <c r="F43" s="37" t="n">
        <f aca="false">COUNTIFS(Requirements!$C$2:$C$157,"Culture",Requirements!$H$2:$H$157,"Not met")</f>
        <v>0</v>
      </c>
    </row>
    <row r="44" customFormat="false" ht="15" hidden="false" customHeight="false" outlineLevel="0" collapsed="false">
      <c r="B44" s="36" t="s">
        <v>404</v>
      </c>
      <c r="C44" s="37" t="n">
        <f aca="false">COUNTIF(Requirements!$C$2:$C$157,"Access control")</f>
        <v>2</v>
      </c>
      <c r="D44" s="37" t="n">
        <f aca="false">COUNTIFS(Requirements!$C$2:$C$157,"Access control",Requirements!$H$2:$H$157,"Met")</f>
        <v>0</v>
      </c>
      <c r="E44" s="37" t="n">
        <f aca="false">COUNTIFS(Requirements!$C$2:$C$157,"Access control",Requirements!$H$2:$H$157,"Partly met")</f>
        <v>0</v>
      </c>
      <c r="F44" s="37" t="n">
        <f aca="false">COUNTIFS(Requirements!$C$2:$C$157,"Access control",Requirements!$H$2:$H$157,"Not met")</f>
        <v>0</v>
      </c>
    </row>
    <row r="45" customFormat="false" ht="15" hidden="false" customHeight="false" outlineLevel="0" collapsed="false">
      <c r="B45" s="36" t="s">
        <v>414</v>
      </c>
      <c r="C45" s="37" t="n">
        <f aca="false">COUNTIF(Requirements!$C$2:$C$157,"Cyber hygiene")</f>
        <v>15</v>
      </c>
      <c r="D45" s="37" t="n">
        <f aca="false">COUNTIFS(Requirements!$C$2:$C$157,"Cyber hygiene",Requirements!$H$2:$H$157,"Met")</f>
        <v>0</v>
      </c>
      <c r="E45" s="37" t="n">
        <f aca="false">COUNTIFS(Requirements!$C$2:$C$157,"Cyber hygiene",Requirements!$H$2:$H$157,"Partly met")</f>
        <v>0</v>
      </c>
      <c r="F45" s="37" t="n">
        <f aca="false">COUNTIFS(Requirements!$C$2:$C$157,"Cyber hygiene",Requirements!$H$2:$H$157,"Not met")</f>
        <v>0</v>
      </c>
    </row>
    <row r="46" customFormat="false" ht="15" hidden="false" customHeight="false" outlineLevel="0" collapsed="false">
      <c r="B46" s="36" t="s">
        <v>473</v>
      </c>
      <c r="C46" s="37" t="n">
        <f aca="false">COUNTIF(Requirements!$C$2:$C$157,"Cyber resilience principles")</f>
        <v>10</v>
      </c>
      <c r="D46" s="37" t="n">
        <f aca="false">COUNTIFS(Requirements!$C$2:$C$157,"Cyber resilience principles",Requirements!$H$2:$H$157,"Met")</f>
        <v>0</v>
      </c>
      <c r="E46" s="37" t="n">
        <f aca="false">COUNTIFS(Requirements!$C$2:$C$157,"Cyber resilience principles",Requirements!$H$2:$H$157,"Partly met")</f>
        <v>0</v>
      </c>
      <c r="F46" s="37" t="n">
        <f aca="false">COUNTIFS(Requirements!$C$2:$C$157,"Cyber resilience principles",Requirements!$H$2:$H$157,"Not met")</f>
        <v>0</v>
      </c>
    </row>
    <row r="47" customFormat="false" ht="15" hidden="false" customHeight="false" outlineLevel="0" collapsed="false">
      <c r="B47" s="36" t="s">
        <v>504</v>
      </c>
      <c r="C47" s="37" t="n">
        <f aca="false">COUNTIF(Requirements!$C$2:$C$157,"Board oversight expectations")</f>
        <v>25</v>
      </c>
      <c r="D47" s="37" t="n">
        <f aca="false">COUNTIFS(Requirements!$C$2:$C$157,"Board oversight expectations",Requirements!$H$2:$H$157,"Met")</f>
        <v>0</v>
      </c>
      <c r="E47" s="37" t="n">
        <f aca="false">COUNTIFS(Requirements!$C$2:$C$157,"Board oversight expectations",Requirements!$H$2:$H$157,"Partly met")</f>
        <v>0</v>
      </c>
      <c r="F47" s="37" t="n">
        <f aca="false">COUNTIFS(Requirements!$C$2:$C$157,"Board oversight expectations",Requirements!$H$2:$H$157,"Not met")</f>
        <v>0</v>
      </c>
    </row>
    <row r="49" customFormat="false" ht="15" hidden="false" customHeight="false" outlineLevel="0" collapsed="false">
      <c r="B49" s="6" t="s">
        <v>720</v>
      </c>
    </row>
    <row r="50" customFormat="false" ht="15" hidden="false" customHeight="false" outlineLevel="0" collapsed="false">
      <c r="B50" s="36" t="s">
        <v>721</v>
      </c>
      <c r="C50" s="37" t="n">
        <f aca="false">COUNTA('Board Questions'!$C$2:$C$61)</f>
        <v>60</v>
      </c>
    </row>
    <row r="51" customFormat="false" ht="15" hidden="false" customHeight="false" outlineLevel="0" collapsed="false">
      <c r="B51" s="36" t="s">
        <v>722</v>
      </c>
      <c r="C51" s="37" t="n">
        <f aca="false">COUNTIF('Board Questions'!$D$2:$D$61,"Yes")</f>
        <v>0</v>
      </c>
    </row>
    <row r="52" customFormat="false" ht="15" hidden="false" customHeight="false" outlineLevel="0" collapsed="false">
      <c r="B52" s="36" t="s">
        <v>723</v>
      </c>
      <c r="C52" s="37" t="n">
        <f aca="false">COUNTIF('Board Questions'!$D$2:$D$61,"Partly")</f>
        <v>0</v>
      </c>
    </row>
    <row r="53" customFormat="false" ht="15" hidden="false" customHeight="false" outlineLevel="0" collapsed="false">
      <c r="B53" s="36" t="s">
        <v>724</v>
      </c>
      <c r="C53" s="37" t="n">
        <f aca="false">COUNTIF('Board Questions'!$D$2:$D$61,"No")</f>
        <v>0</v>
      </c>
    </row>
    <row r="54" customFormat="false" ht="15" hidden="false" customHeight="false" outlineLevel="0" collapsed="false">
      <c r="B54" s="36" t="s">
        <v>725</v>
      </c>
      <c r="C54" s="37" t="n">
        <f aca="false">COUNTIF('Board Questions'!$D$2:$D$61,"Don't know")</f>
        <v>0</v>
      </c>
    </row>
    <row r="55" customFormat="false" ht="15" hidden="false" customHeight="false" outlineLevel="0" collapsed="false">
      <c r="B55" s="36" t="s">
        <v>726</v>
      </c>
      <c r="C55" s="37" t="n">
        <f aca="false">COUNTA('Board Questions'!$C$2:$C$61)-COUNTA('Board Questions'!$D$2:$D$61)</f>
        <v>60</v>
      </c>
    </row>
  </sheetData>
  <mergeCells count="1">
    <mergeCell ref="B19:F19"/>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2026-10-16T12:00:00Z</dcterms:created>
  <dc:creator>RootGuard Security</dc:creator>
  <dc:description>FSC Cyber Risk Self-Assessment. Every requirement in the FSC's cyber risk guidance, and the evidence that would show it is met. Free to use and to share.</dc:description>
  <dc:language>en-US</dc:language>
  <cp:lastModifiedBy>RootGuard Security</cp:lastModifiedBy>
  <dcterms:modified xsi:type="dcterms:W3CDTF">2026-10-16T17:52:31Z</dcterms:modified>
  <cp:revision>0</cp:revision>
  <dc:subject>FRM-FSC-001</dc:subject>
  <dc:title>FSC Cyber Risk Self-Assessment</dc:title>
</cp:coreProperties>
</file>

<file path=docProps/custom.xml><?xml version="1.0" encoding="utf-8"?>
<Properties xmlns="http://schemas.openxmlformats.org/officeDocument/2006/custom-properties" xmlns:vt="http://schemas.openxmlformats.org/officeDocument/2006/docPropsVTypes"/>
</file>